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20-SO091-01 - Stavební úp..." sheetId="2" r:id="rId2"/>
    <sheet name="20-SO091-02 - Vedlejší a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'20-SO091-01 - Stavební úp...'!$C$135:$K$258</definedName>
    <definedName name="_xlnm.Print_Area" localSheetId="1">'20-SO091-01 - Stavební úp...'!$C$4:$J$76,'20-SO091-01 - Stavební úp...'!$C$82:$J$117,'20-SO091-01 - Stavební úp...'!$C$123:$K$258</definedName>
    <definedName name="_xlnm.Print_Titles" localSheetId="1">'20-SO091-01 - Stavební úp...'!$135:$135</definedName>
    <definedName name="_xlnm._FilterDatabase" localSheetId="2" hidden="1">'20-SO091-02 - Vedlejší a ...'!$C$121:$K$136</definedName>
    <definedName name="_xlnm.Print_Area" localSheetId="2">'20-SO091-02 - Vedlejší a ...'!$C$4:$J$76,'20-SO091-02 - Vedlejší a ...'!$C$82:$J$103,'20-SO091-02 - Vedlejší a ...'!$C$109:$K$136</definedName>
    <definedName name="_xlnm.Print_Titles" localSheetId="2">'20-SO091-02 - Vedlejší a ...'!$121:$121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6"/>
  <c r="BH136"/>
  <c r="BG136"/>
  <c r="BF136"/>
  <c r="T136"/>
  <c r="T135"/>
  <c r="R136"/>
  <c r="R135"/>
  <c r="P136"/>
  <c r="P135"/>
  <c r="BI134"/>
  <c r="BH134"/>
  <c r="BG134"/>
  <c r="BF134"/>
  <c r="T134"/>
  <c r="T133"/>
  <c r="R134"/>
  <c r="R133"/>
  <c r="P134"/>
  <c r="P133"/>
  <c r="BI132"/>
  <c r="BH132"/>
  <c r="BG132"/>
  <c r="BF132"/>
  <c r="T132"/>
  <c r="T131"/>
  <c r="R132"/>
  <c r="R131"/>
  <c r="P132"/>
  <c r="P131"/>
  <c r="BI129"/>
  <c r="BH129"/>
  <c r="BG129"/>
  <c r="BF129"/>
  <c r="T129"/>
  <c r="T128"/>
  <c r="R129"/>
  <c r="R128"/>
  <c r="P129"/>
  <c r="P128"/>
  <c r="BI127"/>
  <c r="BH127"/>
  <c r="BG127"/>
  <c r="BF127"/>
  <c r="T127"/>
  <c r="R127"/>
  <c r="P127"/>
  <c r="BI125"/>
  <c r="BH125"/>
  <c r="BG125"/>
  <c r="BF125"/>
  <c r="T125"/>
  <c r="R125"/>
  <c r="P125"/>
  <c r="F119"/>
  <c r="J118"/>
  <c r="F118"/>
  <c r="F116"/>
  <c r="E114"/>
  <c r="F92"/>
  <c r="J91"/>
  <c r="F91"/>
  <c r="F89"/>
  <c r="E87"/>
  <c r="J24"/>
  <c r="E24"/>
  <c r="J119"/>
  <c r="J23"/>
  <c r="J12"/>
  <c r="J116"/>
  <c r="E7"/>
  <c r="E85"/>
  <c i="2" r="J37"/>
  <c r="J36"/>
  <c i="1" r="AY95"/>
  <c i="2" r="J35"/>
  <c i="1" r="AX95"/>
  <c i="2" r="BI258"/>
  <c r="BH258"/>
  <c r="BG258"/>
  <c r="BF258"/>
  <c r="T258"/>
  <c r="T257"/>
  <c r="T256"/>
  <c r="R258"/>
  <c r="R257"/>
  <c r="R256"/>
  <c r="P258"/>
  <c r="P257"/>
  <c r="P256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T169"/>
  <c r="R170"/>
  <c r="R169"/>
  <c r="P170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F133"/>
  <c r="J132"/>
  <c r="F132"/>
  <c r="F130"/>
  <c r="E128"/>
  <c r="F92"/>
  <c r="J91"/>
  <c r="F91"/>
  <c r="F89"/>
  <c r="E87"/>
  <c r="J24"/>
  <c r="E24"/>
  <c r="J133"/>
  <c r="J23"/>
  <c r="J12"/>
  <c r="J130"/>
  <c r="E7"/>
  <c r="E126"/>
  <c i="1" r="L90"/>
  <c r="AM90"/>
  <c r="AM89"/>
  <c r="L89"/>
  <c r="AM87"/>
  <c r="L87"/>
  <c r="L85"/>
  <c r="L84"/>
  <c i="3" r="BK136"/>
  <c r="BK134"/>
  <c r="J132"/>
  <c r="BK129"/>
  <c i="2" r="BK258"/>
  <c r="J258"/>
  <c r="BK252"/>
  <c r="J252"/>
  <c r="BK250"/>
  <c r="J250"/>
  <c r="BK248"/>
  <c r="J248"/>
  <c r="BK246"/>
  <c r="J246"/>
  <c r="BK244"/>
  <c r="J244"/>
  <c r="BK242"/>
  <c r="J242"/>
  <c r="BK240"/>
  <c r="J240"/>
  <c r="BK239"/>
  <c r="J239"/>
  <c r="BK237"/>
  <c r="J237"/>
  <c r="BK235"/>
  <c r="J235"/>
  <c r="BK234"/>
  <c r="J234"/>
  <c r="BK232"/>
  <c r="J232"/>
  <c r="BK230"/>
  <c r="J230"/>
  <c r="BK228"/>
  <c r="J228"/>
  <c r="BK226"/>
  <c r="J226"/>
  <c r="BK224"/>
  <c r="J224"/>
  <c r="BK222"/>
  <c r="J222"/>
  <c r="BK221"/>
  <c r="J221"/>
  <c r="BK219"/>
  <c r="J219"/>
  <c r="BK217"/>
  <c r="J217"/>
  <c r="BK216"/>
  <c r="J216"/>
  <c r="BK215"/>
  <c r="J215"/>
  <c r="BK214"/>
  <c r="J214"/>
  <c r="BK213"/>
  <c r="J213"/>
  <c r="BK212"/>
  <c r="J212"/>
  <c r="BK211"/>
  <c r="J211"/>
  <c r="BK209"/>
  <c r="J209"/>
  <c r="BK208"/>
  <c r="J208"/>
  <c r="BK207"/>
  <c r="J207"/>
  <c r="BK206"/>
  <c r="J206"/>
  <c r="BK205"/>
  <c r="J205"/>
  <c r="BK204"/>
  <c r="J204"/>
  <c r="BK203"/>
  <c r="J203"/>
  <c r="BK202"/>
  <c r="J202"/>
  <c r="BK201"/>
  <c r="J201"/>
  <c r="BK199"/>
  <c r="J199"/>
  <c r="BK198"/>
  <c r="J198"/>
  <c r="BK197"/>
  <c r="J197"/>
  <c r="BK195"/>
  <c r="J195"/>
  <c r="BK194"/>
  <c r="J194"/>
  <c r="BK193"/>
  <c r="J193"/>
  <c r="BK192"/>
  <c r="J192"/>
  <c r="BK191"/>
  <c r="J191"/>
  <c r="BK190"/>
  <c r="J190"/>
  <c r="BK189"/>
  <c r="J189"/>
  <c r="BK188"/>
  <c r="J188"/>
  <c r="BK186"/>
  <c r="J186"/>
  <c r="BK185"/>
  <c r="J185"/>
  <c r="BK184"/>
  <c r="J184"/>
  <c r="BK183"/>
  <c r="J183"/>
  <c r="BK181"/>
  <c r="J181"/>
  <c r="BK178"/>
  <c r="J178"/>
  <c r="BK176"/>
  <c r="J176"/>
  <c r="BK174"/>
  <c r="J174"/>
  <c r="BK170"/>
  <c r="J170"/>
  <c r="BK168"/>
  <c r="J168"/>
  <c r="BK166"/>
  <c r="J166"/>
  <c r="BK165"/>
  <c r="J165"/>
  <c r="BK164"/>
  <c r="J164"/>
  <c r="BK162"/>
  <c r="J162"/>
  <c r="BK161"/>
  <c r="J161"/>
  <c r="BK160"/>
  <c r="J160"/>
  <c r="BK158"/>
  <c r="J158"/>
  <c r="BK154"/>
  <c r="J154"/>
  <c r="BK152"/>
  <c r="J152"/>
  <c r="BK151"/>
  <c r="J151"/>
  <c r="BK149"/>
  <c r="J149"/>
  <c r="BK147"/>
  <c r="J147"/>
  <c r="BK144"/>
  <c r="J144"/>
  <c r="BK142"/>
  <c r="J142"/>
  <c r="BK140"/>
  <c r="J140"/>
  <c r="BK139"/>
  <c r="J139"/>
  <c i="1" r="AS94"/>
  <c i="3" r="J136"/>
  <c r="J134"/>
  <c r="BK132"/>
  <c r="J129"/>
  <c r="BK127"/>
  <c r="J127"/>
  <c r="BK125"/>
  <c r="J125"/>
  <c i="2" l="1" r="R173"/>
  <c r="BK177"/>
  <c r="J177"/>
  <c r="J104"/>
  <c r="P177"/>
  <c r="T177"/>
  <c r="R182"/>
  <c r="T182"/>
  <c r="P187"/>
  <c r="T187"/>
  <c r="P196"/>
  <c r="BK200"/>
  <c r="J200"/>
  <c r="J108"/>
  <c r="R200"/>
  <c r="BK210"/>
  <c r="J210"/>
  <c r="J109"/>
  <c r="R210"/>
  <c r="BK218"/>
  <c r="J218"/>
  <c r="J110"/>
  <c r="P218"/>
  <c r="T218"/>
  <c r="P229"/>
  <c r="BK236"/>
  <c r="J236"/>
  <c r="J112"/>
  <c r="P236"/>
  <c r="T236"/>
  <c r="P245"/>
  <c r="T245"/>
  <c r="P249"/>
  <c r="T249"/>
  <c i="3" r="BK124"/>
  <c r="J124"/>
  <c r="J98"/>
  <c r="P124"/>
  <c r="P123"/>
  <c r="P122"/>
  <c i="1" r="AU96"/>
  <c i="3" r="R124"/>
  <c r="R123"/>
  <c r="R122"/>
  <c r="T124"/>
  <c r="T123"/>
  <c r="T122"/>
  <c i="2" r="BK138"/>
  <c r="J138"/>
  <c r="J98"/>
  <c r="P138"/>
  <c r="R138"/>
  <c r="T138"/>
  <c r="BK146"/>
  <c r="J146"/>
  <c r="J99"/>
  <c r="P146"/>
  <c r="R146"/>
  <c r="T146"/>
  <c r="BK163"/>
  <c r="J163"/>
  <c r="J100"/>
  <c r="P163"/>
  <c r="R163"/>
  <c r="T163"/>
  <c r="BK173"/>
  <c r="J173"/>
  <c r="J103"/>
  <c r="P173"/>
  <c r="T173"/>
  <c r="R177"/>
  <c r="BK182"/>
  <c r="J182"/>
  <c r="J105"/>
  <c r="P182"/>
  <c r="BK187"/>
  <c r="J187"/>
  <c r="J106"/>
  <c r="R187"/>
  <c r="BK196"/>
  <c r="J196"/>
  <c r="J107"/>
  <c r="R196"/>
  <c r="T196"/>
  <c r="P200"/>
  <c r="T200"/>
  <c r="P210"/>
  <c r="T210"/>
  <c r="R218"/>
  <c r="BK229"/>
  <c r="J229"/>
  <c r="J111"/>
  <c r="R229"/>
  <c r="T229"/>
  <c r="R236"/>
  <c r="BK245"/>
  <c r="J245"/>
  <c r="J113"/>
  <c r="R245"/>
  <c r="BK249"/>
  <c r="J249"/>
  <c r="J114"/>
  <c r="R249"/>
  <c i="3" r="J89"/>
  <c r="J92"/>
  <c r="E112"/>
  <c r="BE125"/>
  <c r="BE127"/>
  <c r="BE129"/>
  <c r="BE132"/>
  <c r="BK128"/>
  <c r="J128"/>
  <c r="J99"/>
  <c i="2" r="E85"/>
  <c r="J89"/>
  <c r="J92"/>
  <c r="BE139"/>
  <c r="BE140"/>
  <c r="BE142"/>
  <c r="BE144"/>
  <c r="BE147"/>
  <c r="BE149"/>
  <c r="BE151"/>
  <c r="BE152"/>
  <c r="BE154"/>
  <c r="BE158"/>
  <c r="BE160"/>
  <c r="BE161"/>
  <c r="BE162"/>
  <c r="BE164"/>
  <c r="BE165"/>
  <c r="BE166"/>
  <c r="BE168"/>
  <c r="BE170"/>
  <c r="BE174"/>
  <c r="BE176"/>
  <c r="BE178"/>
  <c r="BE181"/>
  <c r="BE183"/>
  <c r="BE184"/>
  <c r="BE185"/>
  <c r="BE186"/>
  <c r="BE188"/>
  <c r="BE189"/>
  <c r="BE190"/>
  <c r="BE191"/>
  <c r="BE192"/>
  <c r="BE193"/>
  <c r="BE194"/>
  <c r="BE195"/>
  <c r="BE197"/>
  <c r="BE198"/>
  <c r="BE199"/>
  <c r="BE201"/>
  <c r="BE202"/>
  <c r="BE203"/>
  <c r="BE204"/>
  <c r="BE205"/>
  <c r="BE206"/>
  <c r="BE207"/>
  <c r="BE208"/>
  <c r="BE209"/>
  <c r="BE211"/>
  <c r="BE212"/>
  <c r="BE213"/>
  <c r="BE214"/>
  <c r="BE215"/>
  <c r="BE216"/>
  <c r="BE217"/>
  <c r="BE219"/>
  <c r="BE221"/>
  <c r="BE222"/>
  <c r="BE224"/>
  <c r="BE226"/>
  <c r="BE228"/>
  <c r="BE230"/>
  <c r="BE232"/>
  <c r="BE234"/>
  <c r="BE235"/>
  <c r="BE237"/>
  <c r="BE239"/>
  <c r="BE240"/>
  <c r="BE242"/>
  <c r="BE244"/>
  <c r="BE246"/>
  <c r="BE248"/>
  <c r="BE250"/>
  <c r="BE252"/>
  <c r="BE258"/>
  <c r="BK169"/>
  <c r="J169"/>
  <c r="J101"/>
  <c r="BK257"/>
  <c r="BK256"/>
  <c r="J256"/>
  <c r="J115"/>
  <c i="3" r="BE134"/>
  <c r="BE136"/>
  <c r="BK131"/>
  <c r="J131"/>
  <c r="J100"/>
  <c r="BK133"/>
  <c r="J133"/>
  <c r="J101"/>
  <c r="BK135"/>
  <c r="J135"/>
  <c r="J102"/>
  <c r="F37"/>
  <c i="1" r="BD96"/>
  <c i="2" r="F34"/>
  <c i="1" r="BA95"/>
  <c i="2" r="F35"/>
  <c i="1" r="BB95"/>
  <c i="3" r="F34"/>
  <c i="1" r="BA96"/>
  <c i="3" r="F35"/>
  <c i="1" r="BB96"/>
  <c i="2" r="J34"/>
  <c i="1" r="AW95"/>
  <c i="2" r="F36"/>
  <c i="1" r="BC95"/>
  <c i="2" r="F37"/>
  <c i="1" r="BD95"/>
  <c i="3" r="J34"/>
  <c i="1" r="AW96"/>
  <c i="3" r="F36"/>
  <c i="1" r="BC96"/>
  <c i="2" l="1" r="T172"/>
  <c r="P172"/>
  <c r="T137"/>
  <c r="T136"/>
  <c r="R137"/>
  <c r="P137"/>
  <c r="P136"/>
  <c i="1" r="AU95"/>
  <c i="2" r="R172"/>
  <c r="BK172"/>
  <c r="J172"/>
  <c r="J102"/>
  <c r="J257"/>
  <c r="J116"/>
  <c r="BK137"/>
  <c r="J137"/>
  <c r="J97"/>
  <c i="3" r="BK123"/>
  <c r="J123"/>
  <c r="J97"/>
  <c i="1" r="AU94"/>
  <c r="BA94"/>
  <c r="W30"/>
  <c r="BB94"/>
  <c r="W31"/>
  <c r="BD94"/>
  <c r="W33"/>
  <c i="2" r="F33"/>
  <c i="1" r="AZ95"/>
  <c i="3" r="F33"/>
  <c i="1" r="AZ96"/>
  <c r="BC94"/>
  <c r="W32"/>
  <c i="2" r="J33"/>
  <c i="1" r="AV95"/>
  <c r="AT95"/>
  <c i="3" r="J33"/>
  <c i="1" r="AV96"/>
  <c r="AT96"/>
  <c i="2" l="1" r="R136"/>
  <c r="BK136"/>
  <c r="J136"/>
  <c r="J96"/>
  <c i="3" r="BK122"/>
  <c r="J122"/>
  <c r="J96"/>
  <c i="1" r="AZ94"/>
  <c r="W29"/>
  <c r="AX94"/>
  <c r="AW94"/>
  <c r="AK30"/>
  <c r="AY94"/>
  <c i="3" l="1" r="J30"/>
  <c i="1" r="AG96"/>
  <c r="AN96"/>
  <c r="AV94"/>
  <c r="AK29"/>
  <c i="2" r="J30"/>
  <c i="1" r="AG95"/>
  <c r="AN95"/>
  <c i="3" l="1" r="J39"/>
  <c i="2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<sst xmlns="http://schemas.openxmlformats.org/spreadsheetml/2006/main">
  <si>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</si>
  <si>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</si>
  <si>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</si>
  <si>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</si>
  <si>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</si>
  <si>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{da9ce58f-5ae3-4344-8612-0cc107e26e2b}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</si>
  <si>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</si>
  <si>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</si>
  <si>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</si>
  <si>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</si>
  <si>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</si>
  <si>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</si>
  <si>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</si>
  <si>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20-SO091</t>
  </si>
  <si>
    <t>Stavba:</t>
  </si>
  <si>
    <t>Nemocnice Třebíč</t>
  </si>
  <si>
    <t>KSO:</t>
  </si>
  <si>
    <t>CC-CZ:</t>
  </si>
  <si>
    <t>Místo:</t>
  </si>
  <si>
    <t>Třebíč</t>
  </si>
  <si>
    <t>Datum:</t>
  </si>
  <si>
    <t>26. 10. 2020</t>
  </si>
  <si>
    <t>Zadavatel:</t>
  </si>
  <si>
    <t>IČ:</t>
  </si>
  <si>
    <t>Kraj Vysočna, Jihlava</t>
  </si>
  <si>
    <t>DIČ:</t>
  </si>
  <si>
    <t>Zhotovitel:</t>
  </si>
  <si>
    <t>dle výběru investora</t>
  </si>
  <si>
    <t>Projektant:</t>
  </si>
  <si>
    <t>Ing. arch. Martin Borák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</si>
  <si>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</si>
  <si>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</si>
  <si>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</si>
  <si>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</si>
  <si>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</si>
  <si>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</si>
  <si>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</si>
  <si>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</si>
  <si>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</si>
  <si>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</si>
  <si>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</si>
  <si>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</si>
  <si>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</si>
  <si>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</si>
  <si>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</si>
  <si>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</si>
  <si>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</si>
  <si>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</si>
  <si>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</si>
  <si>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</si>
  <si>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</si>
  <si>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</si>
  <si>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</si>
  <si>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</si>
  <si>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</si>
  <si>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</si>
  <si>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</si>
  <si>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</si>
  <si>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</si>
  <si>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</si>
  <si>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</si>
  <si>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</si>
  <si>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</si>
  <si>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</si>
  <si>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</si>
  <si>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</si>
  <si>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</si>
  <si>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</si>
  <si>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</si>
  <si>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</si>
  <si>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</si>
  <si>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</si>
  <si>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</si>
  <si>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</si>
  <si>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</si>
  <si>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</si>
  <si>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</si>
  <si>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</si>
  <si>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</si>
  <si>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20-SO091-01</t>
  </si>
  <si>
    <t>Stavební úpravy 1.NP pavilonu U</t>
  </si>
  <si>
    <t>STA</t>
  </si>
  <si>
    <t>1</t>
  </si>
  <si>
    <t>{55ae7f49-5a60-4f46-9aba-2f5e353128d0}</t>
  </si>
  <si>
    <t>2</t>
  </si>
  <si>
    <t>20-SO091-02</t>
  </si>
  <si>
    <t>Vedlejší a ostatní náklady</t>
  </si>
  <si>
    <t>VON</t>
  </si>
  <si>
    <t>{d0bf0180-c13c-45e0-b562-053f84a48813}</t>
  </si>
  <si>
    <t>KRYCÍ LIST SOUPISU PRACÍ</t>
  </si>
  <si>
    <t>Objekt:</t>
  </si>
  <si>
    <t>20-SO091-01 - Stavební úpravy 1.NP pavilonu 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</si>
  <si>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</si>
  <si>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</si>
  <si>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</si>
  <si>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</si>
  <si>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</si>
  <si>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</si>
  <si>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</si>
  <si>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</si>
  <si>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</si>
  <si>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</si>
  <si>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</si>
  <si>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</si>
  <si>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714 - Akustická a protiotřesová opatření</t>
  </si>
  <si>
    <t xml:space="preserve">    721 - Zdravotechnika </t>
  </si>
  <si>
    <t xml:space="preserve">    731 - Ústřední vytápění</t>
  </si>
  <si>
    <t xml:space="preserve">    741 - Elektroinstalace - silnoproud</t>
  </si>
  <si>
    <t xml:space="preserve">    742 - Elektroinstalace - slaboproud</t>
  </si>
  <si>
    <t xml:space="preserve">    751 - Vzduchotechnika + Chlazení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</si>
  <si>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</si>
  <si>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</si>
  <si>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</si>
  <si>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</si>
  <si>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784 - Dokončovací práce - malby a tapety</t>
  </si>
  <si>
    <t>M - Práce a dodávky M</t>
  </si>
  <si>
    <t xml:space="preserve">    36-M - Montáž prov.,měř. a regul.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</si>
  <si>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</si>
  <si>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</si>
  <si>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</si>
  <si>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</si>
  <si>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</si>
  <si>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</si>
  <si>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</si>
  <si>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</si>
  <si>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</si>
  <si>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</si>
  <si>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</si>
  <si>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</si>
  <si>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</si>
  <si>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</si>
  <si>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</si>
  <si>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</si>
  <si>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</si>
  <si>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</si>
  <si>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</si>
  <si>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61200-PC01</t>
  </si>
  <si>
    <t>Omyvatelné stěrky stěn</t>
  </si>
  <si>
    <t>m2</t>
  </si>
  <si>
    <t>4</t>
  </si>
  <si>
    <t>-1167684441</t>
  </si>
  <si>
    <t>612325423</t>
  </si>
  <si>
    <t>Oprava vnitřní vápenocementové štukové omítky stěn v rozsahu plochy do 50%</t>
  </si>
  <si>
    <t>CS ÚRS 2020 01</t>
  </si>
  <si>
    <t>-597815690</t>
  </si>
  <si>
    <t>VV</t>
  </si>
  <si>
    <t>745,00</t>
  </si>
  <si>
    <t>3</t>
  </si>
  <si>
    <t>632441225</t>
  </si>
  <si>
    <t>Potěr anhydritový samonivelační litý C30 tl do 50 mm</t>
  </si>
  <si>
    <t>1098488519</t>
  </si>
  <si>
    <t>757,00</t>
  </si>
  <si>
    <t>632481213</t>
  </si>
  <si>
    <t>Separační vrstva z PE fólie</t>
  </si>
  <si>
    <t>-2039254159</t>
  </si>
  <si>
    <t>33,30+32,60+33,65</t>
  </si>
  <si>
    <t>9</t>
  </si>
  <si>
    <t>Ostatní konstrukce a práce, bourání</t>
  </si>
  <si>
    <t>5</t>
  </si>
  <si>
    <t>949101112</t>
  </si>
  <si>
    <t>Lešení pomocné pro objekty pozemních staveb s lešeňovou podlahou v do 3,5 m zatížení do 150 kg/m2</t>
  </si>
  <si>
    <t>-1791945629</t>
  </si>
  <si>
    <t>952901111</t>
  </si>
  <si>
    <t>Vyčištění budov bytové a občanské výstavby při výšce podlaží do 4 m</t>
  </si>
  <si>
    <t>1325238796</t>
  </si>
  <si>
    <t>7</t>
  </si>
  <si>
    <t>952902611</t>
  </si>
  <si>
    <t>Čištění budov vysátí prachu z ostatních ploch</t>
  </si>
  <si>
    <t>50836499</t>
  </si>
  <si>
    <t>8</t>
  </si>
  <si>
    <t>962031133</t>
  </si>
  <si>
    <t>Bourání příček z cihel pálených na MVC tl do 150 mm</t>
  </si>
  <si>
    <t>1160968138</t>
  </si>
  <si>
    <t>1450,00</t>
  </si>
  <si>
    <t>96504510</t>
  </si>
  <si>
    <t>Bourání potěrů cementových nebo pískocementových tl do 50 mm pl přes 4 m2 vč. nášlapů</t>
  </si>
  <si>
    <t>-1522214435</t>
  </si>
  <si>
    <t xml:space="preserve">757,00                "celková plocha</t>
  </si>
  <si>
    <t xml:space="preserve">-99,55                "odpočet zdvojených podlah</t>
  </si>
  <si>
    <t>Součet</t>
  </si>
  <si>
    <t>10</t>
  </si>
  <si>
    <t>965046111</t>
  </si>
  <si>
    <t>Broušení stávajících betonových podlah úběr do 3 mm</t>
  </si>
  <si>
    <t>1249379059</t>
  </si>
  <si>
    <t>657,45</t>
  </si>
  <si>
    <t>11</t>
  </si>
  <si>
    <t>96505-PC01</t>
  </si>
  <si>
    <t>Demontáže vnitřních rozvodů</t>
  </si>
  <si>
    <t>kpl</t>
  </si>
  <si>
    <t>134386299</t>
  </si>
  <si>
    <t>12</t>
  </si>
  <si>
    <t>97715-PC01</t>
  </si>
  <si>
    <t xml:space="preserve">Jádrové vrty diamantovými korunkami </t>
  </si>
  <si>
    <t>-1947393392</t>
  </si>
  <si>
    <t>13</t>
  </si>
  <si>
    <t>97780-PC01</t>
  </si>
  <si>
    <t>Stavební přípomoci v 1.PP</t>
  </si>
  <si>
    <t>Kč</t>
  </si>
  <si>
    <t>-777041845</t>
  </si>
  <si>
    <t>997</t>
  </si>
  <si>
    <t>Přesun sutě</t>
  </si>
  <si>
    <t>14</t>
  </si>
  <si>
    <t>997013153</t>
  </si>
  <si>
    <t>Vnitrostaveništní doprava suti a vybouraných hmot pro budovy v do 12 m s omezením mechanizace</t>
  </si>
  <si>
    <t>t</t>
  </si>
  <si>
    <t>1449630560</t>
  </si>
  <si>
    <t>997013501</t>
  </si>
  <si>
    <t>Odvoz suti a vybouraných hmot na skládku nebo meziskládku do 1 km se složením</t>
  </si>
  <si>
    <t>2039201012</t>
  </si>
  <si>
    <t>16</t>
  </si>
  <si>
    <t>997013509</t>
  </si>
  <si>
    <t>Příplatek k odvozu suti a vybouraných hmot na skládku ZKD 1 km přes 1 km</t>
  </si>
  <si>
    <t>1281163326</t>
  </si>
  <si>
    <t>459,818*49 'Přepočtené koeficientem množství</t>
  </si>
  <si>
    <t>17</t>
  </si>
  <si>
    <t>997013871</t>
  </si>
  <si>
    <t xml:space="preserve">Poplatek za uložení stavebního odpadu na recyklační skládce (skládkovné) směsného stavebního a demoličního kód odpadu  17 09 04</t>
  </si>
  <si>
    <t>-1577632473</t>
  </si>
  <si>
    <t>998</t>
  </si>
  <si>
    <t>Přesun hmot</t>
  </si>
  <si>
    <t>18</t>
  </si>
  <si>
    <t>998017002</t>
  </si>
  <si>
    <t>Přesun hmot s omezením mechanizace pro budovy v do 12 m</t>
  </si>
  <si>
    <t>-1118867258</t>
  </si>
  <si>
    <t>165,200</t>
  </si>
  <si>
    <t>PSV</t>
  </si>
  <si>
    <t>Práce a dodávky PSV</t>
  </si>
  <si>
    <t>713</t>
  </si>
  <si>
    <t>Izolace tepelné</t>
  </si>
  <si>
    <t>19</t>
  </si>
  <si>
    <t>71312-PC01</t>
  </si>
  <si>
    <t>M+D kročejové izolace tl. 60mm</t>
  </si>
  <si>
    <t>-1486772957</t>
  </si>
  <si>
    <t>20</t>
  </si>
  <si>
    <t>998713202</t>
  </si>
  <si>
    <t>Přesun hmot procentní pro izolace tepelné v objektech v do 12 m</t>
  </si>
  <si>
    <t>%</t>
  </si>
  <si>
    <t>-1405846523</t>
  </si>
  <si>
    <t>714</t>
  </si>
  <si>
    <t>Akustická a protiotřesová opatření</t>
  </si>
  <si>
    <t>71411-PC01</t>
  </si>
  <si>
    <t>M+D Akusticky pohltivých panelů (plný popis viz pozn. k položce)</t>
  </si>
  <si>
    <t>676426192</t>
  </si>
  <si>
    <t>P</t>
  </si>
  <si>
    <t xml:space="preserve">Poznámka k položce:_x000d_
Akustický stropní systém se součinitelem zvukové absorpce dle klasifikace EN ISO 11654 αw=0,90, αp 125Hz =0,55, artikulační třída šíření zvuku na vzdálenost AC 180. Obsah CO2 při výrobě panelu 3 kg CO₂ equiv/m2 vycházející z EPD v souladu s normou ISO 14025 / EN 15804.  Klasifikace systému dle obsahu těkavých organických sloučenin (Francouzská emisní třída VOC) ISO 16000-6, třída VOC A+. Doporučeným systémovým prvkem pro zachování rovinnosti je vymezovací V profil.</t>
  </si>
  <si>
    <t>22</t>
  </si>
  <si>
    <t>998714202</t>
  </si>
  <si>
    <t>Přesun hmot procentní pro akustická a protiotřesová opatření v objektech v do 12 m</t>
  </si>
  <si>
    <t>1346430542</t>
  </si>
  <si>
    <t>721</t>
  </si>
  <si>
    <t xml:space="preserve">Zdravotechnika </t>
  </si>
  <si>
    <t>23</t>
  </si>
  <si>
    <t>M</t>
  </si>
  <si>
    <t>M016</t>
  </si>
  <si>
    <t>Splašková kanalizace</t>
  </si>
  <si>
    <t>32</t>
  </si>
  <si>
    <t>-418107447</t>
  </si>
  <si>
    <t>24</t>
  </si>
  <si>
    <t>M017</t>
  </si>
  <si>
    <t>Vodovod</t>
  </si>
  <si>
    <t>-1320141218</t>
  </si>
  <si>
    <t>25</t>
  </si>
  <si>
    <t>M018</t>
  </si>
  <si>
    <t>Požárně bezpečnostní řešení- ucpávky manžety</t>
  </si>
  <si>
    <t>-1645430166</t>
  </si>
  <si>
    <t>26</t>
  </si>
  <si>
    <t>M019</t>
  </si>
  <si>
    <t>Zařizovací předměty (včetně závěsných prvků, rohových ventilů, baterií, montáže, pomocného vodovodního a kanalizačního potrubí)</t>
  </si>
  <si>
    <t>-2055073276</t>
  </si>
  <si>
    <t>731</t>
  </si>
  <si>
    <t>Ústřední vytápění</t>
  </si>
  <si>
    <t>27</t>
  </si>
  <si>
    <t>M001</t>
  </si>
  <si>
    <t>Demontáž OT</t>
  </si>
  <si>
    <t>435837934</t>
  </si>
  <si>
    <t>28</t>
  </si>
  <si>
    <t>M002</t>
  </si>
  <si>
    <t>Otopná tělesa</t>
  </si>
  <si>
    <t>221510678</t>
  </si>
  <si>
    <t>29</t>
  </si>
  <si>
    <t>M003</t>
  </si>
  <si>
    <t>Demontáž stávajícího potrubí</t>
  </si>
  <si>
    <t>-1815548128</t>
  </si>
  <si>
    <t>30</t>
  </si>
  <si>
    <t>M004</t>
  </si>
  <si>
    <t>Nové potrubí</t>
  </si>
  <si>
    <t>1185780833</t>
  </si>
  <si>
    <t>31</t>
  </si>
  <si>
    <t>M005</t>
  </si>
  <si>
    <t>Tepelné izolace</t>
  </si>
  <si>
    <t>981826060</t>
  </si>
  <si>
    <t>M006</t>
  </si>
  <si>
    <t>Připojení VZT jednoiky UT</t>
  </si>
  <si>
    <t>-1870499188</t>
  </si>
  <si>
    <t>33</t>
  </si>
  <si>
    <t>M007</t>
  </si>
  <si>
    <t>Připojení VZT jednoiky CHL</t>
  </si>
  <si>
    <t>-1850592184</t>
  </si>
  <si>
    <t>34</t>
  </si>
  <si>
    <t>M008</t>
  </si>
  <si>
    <t>Zkousky soustavy UT</t>
  </si>
  <si>
    <t>1585619310</t>
  </si>
  <si>
    <t>741</t>
  </si>
  <si>
    <t>Elektroinstalace - silnoproud</t>
  </si>
  <si>
    <t>35</t>
  </si>
  <si>
    <t>M020</t>
  </si>
  <si>
    <t>1. rozváděče 1x oddělení včetně 1x vdo, 1x podružný</t>
  </si>
  <si>
    <t>-411564468</t>
  </si>
  <si>
    <t>36</t>
  </si>
  <si>
    <t>M021</t>
  </si>
  <si>
    <t>2. místní rozvody v 1.np + osvětlení</t>
  </si>
  <si>
    <t>1160581056</t>
  </si>
  <si>
    <t>37</t>
  </si>
  <si>
    <t>M022</t>
  </si>
  <si>
    <t>3. rozvody pro napojení chlazení a případně i el. vyvíjení páry</t>
  </si>
  <si>
    <t>-1153956320</t>
  </si>
  <si>
    <t>742</t>
  </si>
  <si>
    <t>Elektroinstalace - slaboproud</t>
  </si>
  <si>
    <t>38</t>
  </si>
  <si>
    <t>M023</t>
  </si>
  <si>
    <t>- EPS (elektrická požární instalace)</t>
  </si>
  <si>
    <t>722903106</t>
  </si>
  <si>
    <t>39</t>
  </si>
  <si>
    <t>M024</t>
  </si>
  <si>
    <t>- NZS (nouzový zvukový systém)</t>
  </si>
  <si>
    <t>-775225152</t>
  </si>
  <si>
    <t>40</t>
  </si>
  <si>
    <t>M025</t>
  </si>
  <si>
    <t>- UKS + TEL (strukturovaná kabeláž a telefon)</t>
  </si>
  <si>
    <t>-1659053572</t>
  </si>
  <si>
    <t>41</t>
  </si>
  <si>
    <t>M026</t>
  </si>
  <si>
    <t>- DZ (dorozumívací zařízení)</t>
  </si>
  <si>
    <t>-1419633225</t>
  </si>
  <si>
    <t>42</t>
  </si>
  <si>
    <t>M027</t>
  </si>
  <si>
    <t>- CCTV (kamerový dohlížecí systém)</t>
  </si>
  <si>
    <t>1430661210</t>
  </si>
  <si>
    <t>43</t>
  </si>
  <si>
    <t>M028</t>
  </si>
  <si>
    <t>- JČ (jednotný čas)</t>
  </si>
  <si>
    <t>-553143444</t>
  </si>
  <si>
    <t>44</t>
  </si>
  <si>
    <t>M029</t>
  </si>
  <si>
    <t>- VS (vyvolávací systém)</t>
  </si>
  <si>
    <t>-310642144</t>
  </si>
  <si>
    <t>45</t>
  </si>
  <si>
    <t>M030</t>
  </si>
  <si>
    <t>- PZTS (poplachový zabezpečovací a tísňový systém) - dříve EZS</t>
  </si>
  <si>
    <t>1705403849</t>
  </si>
  <si>
    <t>46</t>
  </si>
  <si>
    <t>M031</t>
  </si>
  <si>
    <t>- EKV (systém elektronické kontroly vstupu)</t>
  </si>
  <si>
    <t>-572846094</t>
  </si>
  <si>
    <t>751</t>
  </si>
  <si>
    <t>Vzduchotechnika + Chlazení</t>
  </si>
  <si>
    <t>47</t>
  </si>
  <si>
    <t>M009</t>
  </si>
  <si>
    <t>VZT zařízení (VZT jednotka, zvlhčovač ... )</t>
  </si>
  <si>
    <t>-1736292277</t>
  </si>
  <si>
    <t>48</t>
  </si>
  <si>
    <t>M010</t>
  </si>
  <si>
    <t>KLM zařízení (kondenzační jednotka, kazety …)</t>
  </si>
  <si>
    <t>-966825930</t>
  </si>
  <si>
    <t>49</t>
  </si>
  <si>
    <t>M011</t>
  </si>
  <si>
    <t>potrubní rozvody, izolace</t>
  </si>
  <si>
    <t>-428977664</t>
  </si>
  <si>
    <t>50</t>
  </si>
  <si>
    <t>M012</t>
  </si>
  <si>
    <t>potrubní prvky, koncové prvky</t>
  </si>
  <si>
    <t>999758759</t>
  </si>
  <si>
    <t>51</t>
  </si>
  <si>
    <t>M013</t>
  </si>
  <si>
    <t>demontáže (jednotka, potrubí)</t>
  </si>
  <si>
    <t>-981175002</t>
  </si>
  <si>
    <t>52</t>
  </si>
  <si>
    <t>M014</t>
  </si>
  <si>
    <t>montážní materiál</t>
  </si>
  <si>
    <t>-1033375416</t>
  </si>
  <si>
    <t>53</t>
  </si>
  <si>
    <t>M015</t>
  </si>
  <si>
    <t>zkoušky, zareg. atd.</t>
  </si>
  <si>
    <t>-331043310</t>
  </si>
  <si>
    <t>763</t>
  </si>
  <si>
    <t>Konstrukce suché výstavby</t>
  </si>
  <si>
    <t>54</t>
  </si>
  <si>
    <t>763111411</t>
  </si>
  <si>
    <t>SDK příčka tl 100 mm profil CW+UW 50 desky 2xA 12,5 s izolací EI 60 Rw do 51 dB</t>
  </si>
  <si>
    <t>-54549965</t>
  </si>
  <si>
    <t>4,15*258,00</t>
  </si>
  <si>
    <t>55</t>
  </si>
  <si>
    <t>763111717</t>
  </si>
  <si>
    <t>SDK příčka základní penetrační nátěr (oboustranně)</t>
  </si>
  <si>
    <t>-1004641741</t>
  </si>
  <si>
    <t>56</t>
  </si>
  <si>
    <t>763135811.1</t>
  </si>
  <si>
    <t>Demontáž podhledu sádrokartonového kazetového na roštu viditelném vč. svítidel a instalací</t>
  </si>
  <si>
    <t>368993293</t>
  </si>
  <si>
    <t>57</t>
  </si>
  <si>
    <t>763412114</t>
  </si>
  <si>
    <t>Sanitární příčky do suchého prostředí, desky laminované tl 32 mm</t>
  </si>
  <si>
    <t>1647030576</t>
  </si>
  <si>
    <t>2,00*18,00</t>
  </si>
  <si>
    <t>58</t>
  </si>
  <si>
    <t>763412124</t>
  </si>
  <si>
    <t>Dveře sanitárních příček, desky laminované tl 32 mm, š do 800 mm, v do 2000 mm</t>
  </si>
  <si>
    <t>kus</t>
  </si>
  <si>
    <t>-1366549378</t>
  </si>
  <si>
    <t>59</t>
  </si>
  <si>
    <t>998763402</t>
  </si>
  <si>
    <t>Přesun hmot procentní pro sádrokartonové konstrukce v objektech v do 12 m</t>
  </si>
  <si>
    <t>584854107</t>
  </si>
  <si>
    <t>766</t>
  </si>
  <si>
    <t>Konstrukce truhlářské</t>
  </si>
  <si>
    <t>60</t>
  </si>
  <si>
    <t>76666-01</t>
  </si>
  <si>
    <t>M+D vnitřní výplně otvorů vč. ocelových zárubní</t>
  </si>
  <si>
    <t>1281522182</t>
  </si>
  <si>
    <t>61</t>
  </si>
  <si>
    <t>766-01</t>
  </si>
  <si>
    <t xml:space="preserve">M+D kuchyňské linky  vč. obkladu za kuch. linkou</t>
  </si>
  <si>
    <t>-778534118</t>
  </si>
  <si>
    <t>62</t>
  </si>
  <si>
    <t>76669-PC01</t>
  </si>
  <si>
    <t>Výměna parapetních desek dřevěných, laminovaných šířky do 30 cm</t>
  </si>
  <si>
    <t>m</t>
  </si>
  <si>
    <t>862711893</t>
  </si>
  <si>
    <t>63</t>
  </si>
  <si>
    <t>998766202</t>
  </si>
  <si>
    <t>Přesun hmot procentní pro konstrukce truhlářské v objektech v do 12 m</t>
  </si>
  <si>
    <t>-1766190169</t>
  </si>
  <si>
    <t>767</t>
  </si>
  <si>
    <t>Konstrukce zámečnické</t>
  </si>
  <si>
    <t>64</t>
  </si>
  <si>
    <t>767541281</t>
  </si>
  <si>
    <t>Demontáž nosné konstrukce zdvojených podlah s těžkým provozem modulu 600x600mm z kovových rektifikačních stojek a rastrových C profilů výšky do 500 mm vč. mášlapů a stínění</t>
  </si>
  <si>
    <t>-134326604</t>
  </si>
  <si>
    <t>65</t>
  </si>
  <si>
    <t>76762-PC01</t>
  </si>
  <si>
    <t>Příprava oken pro osazení čidel polohy</t>
  </si>
  <si>
    <t>-1495555032</t>
  </si>
  <si>
    <t>66</t>
  </si>
  <si>
    <t>767-Al</t>
  </si>
  <si>
    <t xml:space="preserve">M+D Interiérová prosklená stěna s dveřmi  vč. SDK předělu nad podhleden </t>
  </si>
  <si>
    <t>-1970221350</t>
  </si>
  <si>
    <t>4,15*35,00</t>
  </si>
  <si>
    <t>67</t>
  </si>
  <si>
    <t>767-Al-2</t>
  </si>
  <si>
    <t>M+D výplně vnitřních otvorů - hliníkové prosklené</t>
  </si>
  <si>
    <t>-929384817</t>
  </si>
  <si>
    <t>68</t>
  </si>
  <si>
    <t>998767202</t>
  </si>
  <si>
    <t>Přesun hmot procentní pro zámečnické konstrukce v objektech v do 12 m</t>
  </si>
  <si>
    <t>327003349</t>
  </si>
  <si>
    <t>776</t>
  </si>
  <si>
    <t>Podlahy povlakové</t>
  </si>
  <si>
    <t>69</t>
  </si>
  <si>
    <t>77622-PC01</t>
  </si>
  <si>
    <t>M+D podlahovina z homogenního PVC vč. přípravy povrchu, penetrace a samonivelační stěrky a soklíků</t>
  </si>
  <si>
    <t>-647579112</t>
  </si>
  <si>
    <t>70</t>
  </si>
  <si>
    <t>998776202</t>
  </si>
  <si>
    <t>Přesun hmot procentní pro podlahy povlakové v objektech v do 12 m</t>
  </si>
  <si>
    <t>-1581755699</t>
  </si>
  <si>
    <t>784</t>
  </si>
  <si>
    <t>Dokončovací práce - malby a tapety</t>
  </si>
  <si>
    <t>71</t>
  </si>
  <si>
    <t>784181101</t>
  </si>
  <si>
    <t>Základní akrylátová jednonásobná penetrace podkladu v místnostech výšky do 3,80m</t>
  </si>
  <si>
    <t>-1898515647</t>
  </si>
  <si>
    <t xml:space="preserve">745,00             "viz oprava omítek</t>
  </si>
  <si>
    <t>72</t>
  </si>
  <si>
    <t>784211101</t>
  </si>
  <si>
    <t>Dvojnásobné bílé malby ze směsí za mokra výborně otěruvzdorných v místnostech výšky do 3,80 m</t>
  </si>
  <si>
    <t>1834647236</t>
  </si>
  <si>
    <t xml:space="preserve">745,00                 "viz penetrace</t>
  </si>
  <si>
    <t xml:space="preserve">1070,70               "viz SDK konstrukce</t>
  </si>
  <si>
    <t>Práce a dodávky M</t>
  </si>
  <si>
    <t>36-M</t>
  </si>
  <si>
    <t>Montáž prov.,měř. a regul. zařízení</t>
  </si>
  <si>
    <t>73</t>
  </si>
  <si>
    <t>36100</t>
  </si>
  <si>
    <t>MaR</t>
  </si>
  <si>
    <t>-544791672</t>
  </si>
  <si>
    <t>20-SO091-02 -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</si>
  <si>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</si>
  <si>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</si>
  <si>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</si>
  <si>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</si>
  <si>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</si>
  <si>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</si>
  <si>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</si>
  <si>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</si>
  <si>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</si>
  <si>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</si>
  <si>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</si>
  <si>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 xml:space="preserve">Dokumentace skutečného provedení stavby - 3x vyhotovení v tištěné podobě, 1x elektronicky ve formátu  PDF</t>
  </si>
  <si>
    <t>1024</t>
  </si>
  <si>
    <t>-2064654768</t>
  </si>
  <si>
    <t xml:space="preserve">Poznámka k položce:_x000d_
Poznámka k položce:_x000d_
Dokumentace skutečného provedení v rozsahu dle platné vyhlášky na dokumentaci staveb v počtu dle SOD a VOP (3 x papírově a 1 x elektronicky ve formátu PDF)_x000d_
</t>
  </si>
  <si>
    <t>013294000</t>
  </si>
  <si>
    <t>Ostatní dokumentace - dílenská dokumentace</t>
  </si>
  <si>
    <t>1520669802</t>
  </si>
  <si>
    <t>VRN3</t>
  </si>
  <si>
    <t>Zařízení staveniště</t>
  </si>
  <si>
    <t>031002000</t>
  </si>
  <si>
    <t xml:space="preserve">Související práce pro zařízení staveniště, provoz a  zrušení zařízení staveniště</t>
  </si>
  <si>
    <t>1501447359</t>
  </si>
  <si>
    <t>Poznámka k položce:_x000d_
Poznámka k položce: 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</t>
  </si>
  <si>
    <t>VRN4</t>
  </si>
  <si>
    <t>Inženýrská činnost</t>
  </si>
  <si>
    <t>045203000</t>
  </si>
  <si>
    <t xml:space="preserve">Inženýrská činnost zkoušky a ostatní měření monitoring kompletační a koordinační činnost </t>
  </si>
  <si>
    <t>-1582177669</t>
  </si>
  <si>
    <t>VRN7</t>
  </si>
  <si>
    <t>Provozní vlivy</t>
  </si>
  <si>
    <t>071103000</t>
  </si>
  <si>
    <t>Provoz investora</t>
  </si>
  <si>
    <t>-1133314961</t>
  </si>
  <si>
    <t>VRN9</t>
  </si>
  <si>
    <t>Ostatní náklady</t>
  </si>
  <si>
    <t>091504000</t>
  </si>
  <si>
    <t>Náklady související s publikační činností</t>
  </si>
  <si>
    <t>-980395223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</si>
</sst>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S4" s="16" t="s">
        <v>11</v>
      </c>
    </row>
    <row r="5" s="1" customFormat="1" ht="12" customHeight="1">
      <c r="B5" s="20"/>
      <c r="C5" s="21"/>
      <c r="D5" s="24" t="s">
        <v>12</v>
      </c>
      <c r="E5" s="21"/>
      <c r="F5" s="21"/>
      <c r="G5" s="21"/>
      <c r="H5" s="21"/>
      <c r="I5" s="21"/>
      <c r="J5" s="21"/>
      <c r="K5" s="25" t="s">
        <v>13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S5" s="16" t="s">
        <v>6</v>
      </c>
    </row>
    <row r="6" s="1" customFormat="1" ht="36.96" customHeight="1">
      <c r="B6" s="20"/>
      <c r="C6" s="21"/>
      <c r="D6" s="26" t="s">
        <v>14</v>
      </c>
      <c r="E6" s="21"/>
      <c r="F6" s="21"/>
      <c r="G6" s="21"/>
      <c r="H6" s="21"/>
      <c r="I6" s="21"/>
      <c r="J6" s="21"/>
      <c r="K6" s="27" t="s">
        <v>15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S6" s="16" t="s">
        <v>6</v>
      </c>
    </row>
    <row r="7" s="1" customFormat="1" ht="12" customHeight="1">
      <c r="B7" s="20"/>
      <c r="C7" s="21"/>
      <c r="D7" s="28" t="s">
        <v>16</v>
      </c>
      <c r="E7" s="21"/>
      <c r="F7" s="21"/>
      <c r="G7" s="21"/>
      <c r="H7" s="21"/>
      <c r="I7" s="21"/>
      <c r="J7" s="21"/>
      <c r="K7" s="25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17</v>
      </c>
      <c r="AL7" s="21"/>
      <c r="AM7" s="21"/>
      <c r="AN7" s="25" t="s">
        <v>1</v>
      </c>
      <c r="AO7" s="21"/>
      <c r="AP7" s="21"/>
      <c r="AQ7" s="21"/>
      <c r="AR7" s="19"/>
      <c r="BS7" s="16" t="s">
        <v>6</v>
      </c>
    </row>
    <row r="8" s="1" customFormat="1" ht="12" customHeight="1">
      <c r="B8" s="20"/>
      <c r="C8" s="21"/>
      <c r="D8" s="28" t="s">
        <v>18</v>
      </c>
      <c r="E8" s="21"/>
      <c r="F8" s="21"/>
      <c r="G8" s="21"/>
      <c r="H8" s="21"/>
      <c r="I8" s="21"/>
      <c r="J8" s="21"/>
      <c r="K8" s="25" t="s">
        <v>19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20</v>
      </c>
      <c r="AL8" s="21"/>
      <c r="AM8" s="21"/>
      <c r="AN8" s="25" t="s">
        <v>21</v>
      </c>
      <c r="AO8" s="21"/>
      <c r="AP8" s="21"/>
      <c r="AQ8" s="21"/>
      <c r="AR8" s="19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6</v>
      </c>
    </row>
    <row r="10" s="1" customFormat="1" ht="12" customHeight="1">
      <c r="B10" s="20"/>
      <c r="C10" s="21"/>
      <c r="D10" s="28" t="s">
        <v>22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23</v>
      </c>
      <c r="AL10" s="21"/>
      <c r="AM10" s="21"/>
      <c r="AN10" s="25" t="s">
        <v>1</v>
      </c>
      <c r="AO10" s="21"/>
      <c r="AP10" s="21"/>
      <c r="AQ10" s="21"/>
      <c r="AR10" s="19"/>
      <c r="BS10" s="16" t="s">
        <v>6</v>
      </c>
    </row>
    <row r="11" s="1" customFormat="1" ht="18.48" customHeight="1">
      <c r="B11" s="20"/>
      <c r="C11" s="21"/>
      <c r="D11" s="21"/>
      <c r="E11" s="25" t="s">
        <v>24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25</v>
      </c>
      <c r="AL11" s="21"/>
      <c r="AM11" s="21"/>
      <c r="AN11" s="25" t="s">
        <v>1</v>
      </c>
      <c r="AO11" s="21"/>
      <c r="AP11" s="21"/>
      <c r="AQ11" s="21"/>
      <c r="AR11" s="19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6</v>
      </c>
    </row>
    <row r="13" s="1" customFormat="1" ht="12" customHeight="1">
      <c r="B13" s="20"/>
      <c r="C13" s="21"/>
      <c r="D13" s="28" t="s">
        <v>26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23</v>
      </c>
      <c r="AL13" s="21"/>
      <c r="AM13" s="21"/>
      <c r="AN13" s="25" t="s">
        <v>1</v>
      </c>
      <c r="AO13" s="21"/>
      <c r="AP13" s="21"/>
      <c r="AQ13" s="21"/>
      <c r="AR13" s="19"/>
      <c r="BS13" s="16" t="s">
        <v>6</v>
      </c>
    </row>
    <row r="14">
      <c r="B14" s="20"/>
      <c r="C14" s="21"/>
      <c r="D14" s="21"/>
      <c r="E14" s="25" t="s">
        <v>27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8" t="s">
        <v>25</v>
      </c>
      <c r="AL14" s="21"/>
      <c r="AM14" s="21"/>
      <c r="AN14" s="25" t="s">
        <v>1</v>
      </c>
      <c r="AO14" s="21"/>
      <c r="AP14" s="21"/>
      <c r="AQ14" s="21"/>
      <c r="AR14" s="19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s="1" customFormat="1" ht="12" customHeight="1">
      <c r="B16" s="20"/>
      <c r="C16" s="21"/>
      <c r="D16" s="28" t="s">
        <v>28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23</v>
      </c>
      <c r="AL16" s="21"/>
      <c r="AM16" s="21"/>
      <c r="AN16" s="25" t="s">
        <v>1</v>
      </c>
      <c r="AO16" s="21"/>
      <c r="AP16" s="21"/>
      <c r="AQ16" s="21"/>
      <c r="AR16" s="19"/>
      <c r="BS16" s="16" t="s">
        <v>4</v>
      </c>
    </row>
    <row r="17" s="1" customFormat="1" ht="18.48" customHeight="1">
      <c r="B17" s="20"/>
      <c r="C17" s="21"/>
      <c r="D17" s="21"/>
      <c r="E17" s="25" t="s">
        <v>29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25</v>
      </c>
      <c r="AL17" s="21"/>
      <c r="AM17" s="21"/>
      <c r="AN17" s="25" t="s">
        <v>1</v>
      </c>
      <c r="AO17" s="21"/>
      <c r="AP17" s="21"/>
      <c r="AQ17" s="21"/>
      <c r="AR17" s="19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6</v>
      </c>
    </row>
    <row r="19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23</v>
      </c>
      <c r="AL19" s="21"/>
      <c r="AM19" s="21"/>
      <c r="AN19" s="25" t="s">
        <v>1</v>
      </c>
      <c r="AO19" s="21"/>
      <c r="AP19" s="21"/>
      <c r="AQ19" s="21"/>
      <c r="AR19" s="19"/>
      <c r="BS19" s="16" t="s">
        <v>6</v>
      </c>
    </row>
    <row r="20" s="1" customFormat="1" ht="18.48" customHeight="1">
      <c r="B20" s="20"/>
      <c r="C20" s="21"/>
      <c r="D20" s="21"/>
      <c r="E20" s="25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25</v>
      </c>
      <c r="AL20" s="21"/>
      <c r="AM20" s="21"/>
      <c r="AN20" s="25" t="s">
        <v>1</v>
      </c>
      <c r="AO20" s="21"/>
      <c r="AP20" s="21"/>
      <c r="AQ20" s="21"/>
      <c r="AR20" s="19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s="1" customFormat="1" ht="12" customHeight="1">
      <c r="B22" s="20"/>
      <c r="C22" s="21"/>
      <c r="D22" s="28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s="1" customFormat="1" ht="16.5" customHeight="1">
      <c r="B23" s="20"/>
      <c r="C23" s="21"/>
      <c r="D23" s="21"/>
      <c r="E23" s="29" t="s">
        <v>1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1"/>
      <c r="AP23" s="21"/>
      <c r="AQ23" s="21"/>
      <c r="AR23" s="19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s="1" customFormat="1" ht="6.96" customHeight="1">
      <c r="B25" s="20"/>
      <c r="C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1"/>
      <c r="AQ25" s="21"/>
      <c r="AR25" s="19"/>
    </row>
    <row r="26" s="2" customFormat="1" ht="25.92" customHeight="1">
      <c r="A26" s="31"/>
      <c r="B26" s="32"/>
      <c r="C26" s="33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6">
        <f>ROUND(AG94,2)</f>
        <v>33147831.02</v>
      </c>
      <c r="AL26" s="35"/>
      <c r="AM26" s="35"/>
      <c r="AN26" s="35"/>
      <c r="AO26" s="35"/>
      <c r="AP26" s="33"/>
      <c r="AQ26" s="33"/>
      <c r="AR26" s="37"/>
      <c r="BE26" s="31"/>
    </row>
    <row r="27" s="2" customFormat="1" ht="6.96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7"/>
      <c r="BE27" s="31"/>
    </row>
    <row r="28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8" t="s">
        <v>35</v>
      </c>
      <c r="M28" s="38"/>
      <c r="N28" s="38"/>
      <c r="O28" s="38"/>
      <c r="P28" s="38"/>
      <c r="Q28" s="33"/>
      <c r="R28" s="33"/>
      <c r="S28" s="33"/>
      <c r="T28" s="33"/>
      <c r="U28" s="33"/>
      <c r="V28" s="33"/>
      <c r="W28" s="38" t="s">
        <v>36</v>
      </c>
      <c r="X28" s="38"/>
      <c r="Y28" s="38"/>
      <c r="Z28" s="38"/>
      <c r="AA28" s="38"/>
      <c r="AB28" s="38"/>
      <c r="AC28" s="38"/>
      <c r="AD28" s="38"/>
      <c r="AE28" s="38"/>
      <c r="AF28" s="33"/>
      <c r="AG28" s="33"/>
      <c r="AH28" s="33"/>
      <c r="AI28" s="33"/>
      <c r="AJ28" s="33"/>
      <c r="AK28" s="38" t="s">
        <v>37</v>
      </c>
      <c r="AL28" s="38"/>
      <c r="AM28" s="38"/>
      <c r="AN28" s="38"/>
      <c r="AO28" s="38"/>
      <c r="AP28" s="33"/>
      <c r="AQ28" s="33"/>
      <c r="AR28" s="37"/>
      <c r="BE28" s="31"/>
    </row>
    <row r="29" s="3" customFormat="1" ht="14.4" customHeight="1">
      <c r="A29" s="3"/>
      <c r="B29" s="39"/>
      <c r="C29" s="40"/>
      <c r="D29" s="28" t="s">
        <v>38</v>
      </c>
      <c r="E29" s="40"/>
      <c r="F29" s="28" t="s">
        <v>39</v>
      </c>
      <c r="G29" s="40"/>
      <c r="H29" s="40"/>
      <c r="I29" s="40"/>
      <c r="J29" s="40"/>
      <c r="K29" s="40"/>
      <c r="L29" s="41">
        <v>0.20999999999999999</v>
      </c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2">
        <f>ROUND(AZ94, 2)</f>
        <v>33147831.02</v>
      </c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2">
        <f>ROUND(AV94, 2)</f>
        <v>6961044.5099999998</v>
      </c>
      <c r="AL29" s="40"/>
      <c r="AM29" s="40"/>
      <c r="AN29" s="40"/>
      <c r="AO29" s="40"/>
      <c r="AP29" s="40"/>
      <c r="AQ29" s="40"/>
      <c r="AR29" s="43"/>
      <c r="BE29" s="3"/>
    </row>
    <row r="30" s="3" customFormat="1" ht="14.4" customHeight="1">
      <c r="A30" s="3"/>
      <c r="B30" s="39"/>
      <c r="C30" s="40"/>
      <c r="D30" s="40"/>
      <c r="E30" s="40"/>
      <c r="F30" s="28" t="s">
        <v>40</v>
      </c>
      <c r="G30" s="40"/>
      <c r="H30" s="40"/>
      <c r="I30" s="40"/>
      <c r="J30" s="40"/>
      <c r="K30" s="40"/>
      <c r="L30" s="41">
        <v>0.14999999999999999</v>
      </c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2">
        <f>ROUND(BA94, 2)</f>
        <v>0</v>
      </c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2">
        <f>ROUND(AW94, 2)</f>
        <v>0</v>
      </c>
      <c r="AL30" s="40"/>
      <c r="AM30" s="40"/>
      <c r="AN30" s="40"/>
      <c r="AO30" s="40"/>
      <c r="AP30" s="40"/>
      <c r="AQ30" s="40"/>
      <c r="AR30" s="43"/>
      <c r="BE30" s="3"/>
    </row>
    <row r="31" hidden="1" s="3" customFormat="1" ht="14.4" customHeight="1">
      <c r="A31" s="3"/>
      <c r="B31" s="39"/>
      <c r="C31" s="40"/>
      <c r="D31" s="40"/>
      <c r="E31" s="40"/>
      <c r="F31" s="28" t="s">
        <v>41</v>
      </c>
      <c r="G31" s="40"/>
      <c r="H31" s="40"/>
      <c r="I31" s="40"/>
      <c r="J31" s="40"/>
      <c r="K31" s="40"/>
      <c r="L31" s="41">
        <v>0.20999999999999999</v>
      </c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2">
        <f>ROUND(BB94, 2)</f>
        <v>0</v>
      </c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2">
        <v>0</v>
      </c>
      <c r="AL31" s="40"/>
      <c r="AM31" s="40"/>
      <c r="AN31" s="40"/>
      <c r="AO31" s="40"/>
      <c r="AP31" s="40"/>
      <c r="AQ31" s="40"/>
      <c r="AR31" s="43"/>
      <c r="BE31" s="3"/>
    </row>
    <row r="32" hidden="1" s="3" customFormat="1" ht="14.4" customHeight="1">
      <c r="A32" s="3"/>
      <c r="B32" s="39"/>
      <c r="C32" s="40"/>
      <c r="D32" s="40"/>
      <c r="E32" s="40"/>
      <c r="F32" s="28" t="s">
        <v>42</v>
      </c>
      <c r="G32" s="40"/>
      <c r="H32" s="40"/>
      <c r="I32" s="40"/>
      <c r="J32" s="40"/>
      <c r="K32" s="40"/>
      <c r="L32" s="41">
        <v>0.14999999999999999</v>
      </c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2">
        <f>ROUND(BC94, 2)</f>
        <v>0</v>
      </c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2">
        <v>0</v>
      </c>
      <c r="AL32" s="40"/>
      <c r="AM32" s="40"/>
      <c r="AN32" s="40"/>
      <c r="AO32" s="40"/>
      <c r="AP32" s="40"/>
      <c r="AQ32" s="40"/>
      <c r="AR32" s="43"/>
      <c r="BE32" s="3"/>
    </row>
    <row r="33" hidden="1" s="3" customFormat="1" ht="14.4" customHeight="1">
      <c r="A33" s="3"/>
      <c r="B33" s="39"/>
      <c r="C33" s="40"/>
      <c r="D33" s="40"/>
      <c r="E33" s="40"/>
      <c r="F33" s="28" t="s">
        <v>43</v>
      </c>
      <c r="G33" s="40"/>
      <c r="H33" s="40"/>
      <c r="I33" s="40"/>
      <c r="J33" s="40"/>
      <c r="K33" s="40"/>
      <c r="L33" s="41">
        <v>0</v>
      </c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2">
        <f>ROUND(BD94, 2)</f>
        <v>0</v>
      </c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2">
        <v>0</v>
      </c>
      <c r="AL33" s="40"/>
      <c r="AM33" s="40"/>
      <c r="AN33" s="40"/>
      <c r="AO33" s="40"/>
      <c r="AP33" s="40"/>
      <c r="AQ33" s="40"/>
      <c r="AR33" s="43"/>
      <c r="BE33" s="3"/>
    </row>
    <row r="34" s="2" customFormat="1" ht="6.96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7"/>
      <c r="BE34" s="31"/>
    </row>
    <row r="35" s="2" customFormat="1" ht="25.92" customHeight="1">
      <c r="A35" s="31"/>
      <c r="B35" s="32"/>
      <c r="C35" s="44"/>
      <c r="D35" s="45" t="s">
        <v>44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45</v>
      </c>
      <c r="U35" s="46"/>
      <c r="V35" s="46"/>
      <c r="W35" s="46"/>
      <c r="X35" s="48" t="s">
        <v>46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40108875.530000001</v>
      </c>
      <c r="AL35" s="46"/>
      <c r="AM35" s="46"/>
      <c r="AN35" s="46"/>
      <c r="AO35" s="50"/>
      <c r="AP35" s="44"/>
      <c r="AQ35" s="44"/>
      <c r="AR35" s="37"/>
      <c r="BE35" s="31"/>
    </row>
    <row r="36" s="2" customFormat="1" ht="6.96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7"/>
      <c r="BE36" s="31"/>
    </row>
    <row r="3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7"/>
      <c r="BE37" s="31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1"/>
      <c r="C49" s="52"/>
      <c r="D49" s="53" t="s">
        <v>47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48</v>
      </c>
      <c r="AI49" s="54"/>
      <c r="AJ49" s="54"/>
      <c r="AK49" s="54"/>
      <c r="AL49" s="54"/>
      <c r="AM49" s="54"/>
      <c r="AN49" s="54"/>
      <c r="AO49" s="54"/>
      <c r="AP49" s="52"/>
      <c r="AQ49" s="52"/>
      <c r="AR49" s="55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1"/>
      <c r="B60" s="32"/>
      <c r="C60" s="33"/>
      <c r="D60" s="56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56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56" t="s">
        <v>49</v>
      </c>
      <c r="AI60" s="35"/>
      <c r="AJ60" s="35"/>
      <c r="AK60" s="35"/>
      <c r="AL60" s="35"/>
      <c r="AM60" s="56" t="s">
        <v>50</v>
      </c>
      <c r="AN60" s="35"/>
      <c r="AO60" s="35"/>
      <c r="AP60" s="33"/>
      <c r="AQ60" s="33"/>
      <c r="AR60" s="37"/>
      <c r="BE60" s="31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1"/>
      <c r="B64" s="32"/>
      <c r="C64" s="33"/>
      <c r="D64" s="53" t="s">
        <v>51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3" t="s">
        <v>52</v>
      </c>
      <c r="AI64" s="57"/>
      <c r="AJ64" s="57"/>
      <c r="AK64" s="57"/>
      <c r="AL64" s="57"/>
      <c r="AM64" s="57"/>
      <c r="AN64" s="57"/>
      <c r="AO64" s="57"/>
      <c r="AP64" s="33"/>
      <c r="AQ64" s="33"/>
      <c r="AR64" s="37"/>
      <c r="BE64" s="31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1"/>
      <c r="B75" s="32"/>
      <c r="C75" s="33"/>
      <c r="D75" s="56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56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56" t="s">
        <v>49</v>
      </c>
      <c r="AI75" s="35"/>
      <c r="AJ75" s="35"/>
      <c r="AK75" s="35"/>
      <c r="AL75" s="35"/>
      <c r="AM75" s="56" t="s">
        <v>50</v>
      </c>
      <c r="AN75" s="35"/>
      <c r="AO75" s="35"/>
      <c r="AP75" s="33"/>
      <c r="AQ75" s="33"/>
      <c r="AR75" s="37"/>
      <c r="BE75" s="31"/>
    </row>
    <row r="76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7"/>
      <c r="BE76" s="31"/>
    </row>
    <row r="77" s="2" customFormat="1" ht="6.96" customHeight="1">
      <c r="A77" s="31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1"/>
    </row>
    <row r="81" s="2" customFormat="1" ht="6.96" customHeight="1">
      <c r="A81" s="31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1"/>
    </row>
    <row r="82" s="2" customFormat="1" ht="24.96" customHeight="1">
      <c r="A82" s="31"/>
      <c r="B82" s="32"/>
      <c r="C82" s="22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7"/>
      <c r="BE82" s="31"/>
    </row>
    <row r="83" s="2" customFormat="1" ht="6.96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7"/>
      <c r="BE83" s="31"/>
    </row>
    <row r="84" s="4" customFormat="1" ht="12" customHeight="1">
      <c r="A84" s="4"/>
      <c r="B84" s="62"/>
      <c r="C84" s="28" t="s">
        <v>12</v>
      </c>
      <c r="D84" s="63"/>
      <c r="E84" s="63"/>
      <c r="F84" s="63"/>
      <c r="G84" s="63"/>
      <c r="H84" s="63"/>
      <c r="I84" s="63"/>
      <c r="J84" s="63"/>
      <c r="K84" s="63"/>
      <c r="L84" s="63" t="str">
        <f>K5</f>
        <v>20-SO091</v>
      </c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4"/>
      <c r="BE84" s="4"/>
    </row>
    <row r="85" s="5" customFormat="1" ht="36.96" customHeight="1">
      <c r="A85" s="5"/>
      <c r="B85" s="65"/>
      <c r="C85" s="66" t="s">
        <v>14</v>
      </c>
      <c r="D85" s="67"/>
      <c r="E85" s="67"/>
      <c r="F85" s="67"/>
      <c r="G85" s="67"/>
      <c r="H85" s="67"/>
      <c r="I85" s="67"/>
      <c r="J85" s="67"/>
      <c r="K85" s="67"/>
      <c r="L85" s="68" t="str">
        <f>K6</f>
        <v>Nemocnice Třebíč</v>
      </c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9"/>
      <c r="BE85" s="5"/>
    </row>
    <row r="86" s="2" customFormat="1" ht="6.96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7"/>
      <c r="BE86" s="31"/>
    </row>
    <row r="87" s="2" customFormat="1" ht="12" customHeight="1">
      <c r="A87" s="31"/>
      <c r="B87" s="32"/>
      <c r="C87" s="28" t="s">
        <v>18</v>
      </c>
      <c r="D87" s="33"/>
      <c r="E87" s="33"/>
      <c r="F87" s="33"/>
      <c r="G87" s="33"/>
      <c r="H87" s="33"/>
      <c r="I87" s="33"/>
      <c r="J87" s="33"/>
      <c r="K87" s="33"/>
      <c r="L87" s="70" t="str">
        <f>IF(K8="","",K8)</f>
        <v>Třebíč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20</v>
      </c>
      <c r="AJ87" s="33"/>
      <c r="AK87" s="33"/>
      <c r="AL87" s="33"/>
      <c r="AM87" s="71" t="str">
        <f>IF(AN8= "","",AN8)</f>
        <v>26. 10. 2020</v>
      </c>
      <c r="AN87" s="71"/>
      <c r="AO87" s="33"/>
      <c r="AP87" s="33"/>
      <c r="AQ87" s="33"/>
      <c r="AR87" s="37"/>
      <c r="BE87" s="31"/>
    </row>
    <row r="88" s="2" customFormat="1" ht="6.96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7"/>
      <c r="BE88" s="31"/>
    </row>
    <row r="89" s="2" customFormat="1" ht="15.15" customHeight="1">
      <c r="A89" s="31"/>
      <c r="B89" s="32"/>
      <c r="C89" s="28" t="s">
        <v>22</v>
      </c>
      <c r="D89" s="33"/>
      <c r="E89" s="33"/>
      <c r="F89" s="33"/>
      <c r="G89" s="33"/>
      <c r="H89" s="33"/>
      <c r="I89" s="33"/>
      <c r="J89" s="33"/>
      <c r="K89" s="33"/>
      <c r="L89" s="63" t="str">
        <f>IF(E11= "","",E11)</f>
        <v>Kraj Vysočna, Jihlava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28</v>
      </c>
      <c r="AJ89" s="33"/>
      <c r="AK89" s="33"/>
      <c r="AL89" s="33"/>
      <c r="AM89" s="72" t="str">
        <f>IF(E17="","",E17)</f>
        <v>Ing. arch. Martin Borák</v>
      </c>
      <c r="AN89" s="63"/>
      <c r="AO89" s="63"/>
      <c r="AP89" s="63"/>
      <c r="AQ89" s="33"/>
      <c r="AR89" s="37"/>
      <c r="AS89" s="73" t="s">
        <v>54</v>
      </c>
      <c r="AT89" s="74"/>
      <c r="AU89" s="75"/>
      <c r="AV89" s="75"/>
      <c r="AW89" s="75"/>
      <c r="AX89" s="75"/>
      <c r="AY89" s="75"/>
      <c r="AZ89" s="75"/>
      <c r="BA89" s="75"/>
      <c r="BB89" s="75"/>
      <c r="BC89" s="75"/>
      <c r="BD89" s="76"/>
      <c r="BE89" s="31"/>
    </row>
    <row r="90" s="2" customFormat="1" ht="15.15" customHeight="1">
      <c r="A90" s="31"/>
      <c r="B90" s="32"/>
      <c r="C90" s="28" t="s">
        <v>26</v>
      </c>
      <c r="D90" s="33"/>
      <c r="E90" s="33"/>
      <c r="F90" s="33"/>
      <c r="G90" s="33"/>
      <c r="H90" s="33"/>
      <c r="I90" s="33"/>
      <c r="J90" s="33"/>
      <c r="K90" s="33"/>
      <c r="L90" s="63" t="str">
        <f>IF(E14="","",E14)</f>
        <v>dle výběru investora</v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31</v>
      </c>
      <c r="AJ90" s="33"/>
      <c r="AK90" s="33"/>
      <c r="AL90" s="33"/>
      <c r="AM90" s="72" t="str">
        <f>IF(E20="","",E20)</f>
        <v xml:space="preserve"> </v>
      </c>
      <c r="AN90" s="63"/>
      <c r="AO90" s="63"/>
      <c r="AP90" s="63"/>
      <c r="AQ90" s="33"/>
      <c r="AR90" s="37"/>
      <c r="AS90" s="77"/>
      <c r="AT90" s="78"/>
      <c r="AU90" s="79"/>
      <c r="AV90" s="79"/>
      <c r="AW90" s="79"/>
      <c r="AX90" s="79"/>
      <c r="AY90" s="79"/>
      <c r="AZ90" s="79"/>
      <c r="BA90" s="79"/>
      <c r="BB90" s="79"/>
      <c r="BC90" s="79"/>
      <c r="BD90" s="80"/>
      <c r="BE90" s="31"/>
    </row>
    <row r="91" s="2" customFormat="1" ht="10.8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7"/>
      <c r="AS91" s="81"/>
      <c r="AT91" s="82"/>
      <c r="AU91" s="83"/>
      <c r="AV91" s="83"/>
      <c r="AW91" s="83"/>
      <c r="AX91" s="83"/>
      <c r="AY91" s="83"/>
      <c r="AZ91" s="83"/>
      <c r="BA91" s="83"/>
      <c r="BB91" s="83"/>
      <c r="BC91" s="83"/>
      <c r="BD91" s="84"/>
      <c r="BE91" s="31"/>
    </row>
    <row r="92" s="2" customFormat="1" ht="29.28" customHeight="1">
      <c r="A92" s="31"/>
      <c r="B92" s="32"/>
      <c r="C92" s="85" t="s">
        <v>55</v>
      </c>
      <c r="D92" s="86"/>
      <c r="E92" s="86"/>
      <c r="F92" s="86"/>
      <c r="G92" s="86"/>
      <c r="H92" s="87"/>
      <c r="I92" s="88" t="s">
        <v>56</v>
      </c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9" t="s">
        <v>57</v>
      </c>
      <c r="AH92" s="86"/>
      <c r="AI92" s="86"/>
      <c r="AJ92" s="86"/>
      <c r="AK92" s="86"/>
      <c r="AL92" s="86"/>
      <c r="AM92" s="86"/>
      <c r="AN92" s="88" t="s">
        <v>58</v>
      </c>
      <c r="AO92" s="86"/>
      <c r="AP92" s="90"/>
      <c r="AQ92" s="91" t="s">
        <v>59</v>
      </c>
      <c r="AR92" s="37"/>
      <c r="AS92" s="92" t="s">
        <v>60</v>
      </c>
      <c r="AT92" s="93" t="s">
        <v>61</v>
      </c>
      <c r="AU92" s="93" t="s">
        <v>62</v>
      </c>
      <c r="AV92" s="93" t="s">
        <v>63</v>
      </c>
      <c r="AW92" s="93" t="s">
        <v>64</v>
      </c>
      <c r="AX92" s="93" t="s">
        <v>65</v>
      </c>
      <c r="AY92" s="93" t="s">
        <v>66</v>
      </c>
      <c r="AZ92" s="93" t="s">
        <v>67</v>
      </c>
      <c r="BA92" s="93" t="s">
        <v>68</v>
      </c>
      <c r="BB92" s="93" t="s">
        <v>69</v>
      </c>
      <c r="BC92" s="93" t="s">
        <v>70</v>
      </c>
      <c r="BD92" s="94" t="s">
        <v>71</v>
      </c>
      <c r="BE92" s="31"/>
    </row>
    <row r="93" s="2" customFormat="1" ht="10.8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7"/>
      <c r="AS93" s="95"/>
      <c r="AT93" s="96"/>
      <c r="AU93" s="96"/>
      <c r="AV93" s="96"/>
      <c r="AW93" s="96"/>
      <c r="AX93" s="96"/>
      <c r="AY93" s="96"/>
      <c r="AZ93" s="96"/>
      <c r="BA93" s="96"/>
      <c r="BB93" s="96"/>
      <c r="BC93" s="96"/>
      <c r="BD93" s="97"/>
      <c r="BE93" s="31"/>
    </row>
    <row r="94" s="6" customFormat="1" ht="32.4" customHeight="1">
      <c r="A94" s="6"/>
      <c r="B94" s="98"/>
      <c r="C94" s="99" t="s">
        <v>72</v>
      </c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1">
        <f>ROUND(SUM(AG95:AG96),2)</f>
        <v>33147831.02</v>
      </c>
      <c r="AH94" s="101"/>
      <c r="AI94" s="101"/>
      <c r="AJ94" s="101"/>
      <c r="AK94" s="101"/>
      <c r="AL94" s="101"/>
      <c r="AM94" s="101"/>
      <c r="AN94" s="102">
        <f>SUM(AG94,AT94)</f>
        <v>40108875.530000001</v>
      </c>
      <c r="AO94" s="102"/>
      <c r="AP94" s="102"/>
      <c r="AQ94" s="103" t="s">
        <v>1</v>
      </c>
      <c r="AR94" s="104"/>
      <c r="AS94" s="105">
        <f>ROUND(SUM(AS95:AS96),2)</f>
        <v>0</v>
      </c>
      <c r="AT94" s="106">
        <f>ROUND(SUM(AV94:AW94),2)</f>
        <v>6961044.5099999998</v>
      </c>
      <c r="AU94" s="107">
        <f>ROUND(SUM(AU95:AU96),5)</f>
        <v>7412.6512199999997</v>
      </c>
      <c r="AV94" s="106">
        <f>ROUND(AZ94*L29,2)</f>
        <v>6961044.5099999998</v>
      </c>
      <c r="AW94" s="106">
        <f>ROUND(BA94*L30,2)</f>
        <v>0</v>
      </c>
      <c r="AX94" s="106">
        <f>ROUND(BB94*L29,2)</f>
        <v>0</v>
      </c>
      <c r="AY94" s="106">
        <f>ROUND(BC94*L30,2)</f>
        <v>0</v>
      </c>
      <c r="AZ94" s="106">
        <f>ROUND(SUM(AZ95:AZ96),2)</f>
        <v>33147831.02</v>
      </c>
      <c r="BA94" s="106">
        <f>ROUND(SUM(BA95:BA96),2)</f>
        <v>0</v>
      </c>
      <c r="BB94" s="106">
        <f>ROUND(SUM(BB95:BB96),2)</f>
        <v>0</v>
      </c>
      <c r="BC94" s="106">
        <f>ROUND(SUM(BC95:BC96),2)</f>
        <v>0</v>
      </c>
      <c r="BD94" s="108">
        <f>ROUND(SUM(BD95:BD96),2)</f>
        <v>0</v>
      </c>
      <c r="BE94" s="6"/>
      <c r="BS94" s="109" t="s">
        <v>73</v>
      </c>
      <c r="BT94" s="109" t="s">
        <v>74</v>
      </c>
      <c r="BU94" s="110" t="s">
        <v>75</v>
      </c>
      <c r="BV94" s="109" t="s">
        <v>76</v>
      </c>
      <c r="BW94" s="109" t="s">
        <v>5</v>
      </c>
      <c r="BX94" s="109" t="s">
        <v>77</v>
      </c>
      <c r="CL94" s="109" t="s">
        <v>1</v>
      </c>
    </row>
    <row r="95" s="7" customFormat="1" ht="37.5" customHeight="1">
      <c r="A95" s="111" t="s">
        <v>78</v>
      </c>
      <c r="B95" s="112"/>
      <c r="C95" s="113"/>
      <c r="D95" s="114" t="s">
        <v>79</v>
      </c>
      <c r="E95" s="114"/>
      <c r="F95" s="114"/>
      <c r="G95" s="114"/>
      <c r="H95" s="114"/>
      <c r="I95" s="115"/>
      <c r="J95" s="114" t="s">
        <v>80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'20-SO091-01 - Stavební úp...'!J30</f>
        <v>32446831.02</v>
      </c>
      <c r="AH95" s="115"/>
      <c r="AI95" s="115"/>
      <c r="AJ95" s="115"/>
      <c r="AK95" s="115"/>
      <c r="AL95" s="115"/>
      <c r="AM95" s="115"/>
      <c r="AN95" s="116">
        <f>SUM(AG95,AT95)</f>
        <v>39260665.530000001</v>
      </c>
      <c r="AO95" s="115"/>
      <c r="AP95" s="115"/>
      <c r="AQ95" s="117" t="s">
        <v>81</v>
      </c>
      <c r="AR95" s="118"/>
      <c r="AS95" s="119">
        <v>0</v>
      </c>
      <c r="AT95" s="120">
        <f>ROUND(SUM(AV95:AW95),2)</f>
        <v>6813834.5099999998</v>
      </c>
      <c r="AU95" s="121">
        <f>'20-SO091-01 - Stavební úp...'!P136</f>
        <v>7412.6512220000004</v>
      </c>
      <c r="AV95" s="120">
        <f>'20-SO091-01 - Stavební úp...'!J33</f>
        <v>6813834.5099999998</v>
      </c>
      <c r="AW95" s="120">
        <f>'20-SO091-01 - Stavební úp...'!J34</f>
        <v>0</v>
      </c>
      <c r="AX95" s="120">
        <f>'20-SO091-01 - Stavební úp...'!J35</f>
        <v>0</v>
      </c>
      <c r="AY95" s="120">
        <f>'20-SO091-01 - Stavební úp...'!J36</f>
        <v>0</v>
      </c>
      <c r="AZ95" s="120">
        <f>'20-SO091-01 - Stavební úp...'!F33</f>
        <v>32446831.02</v>
      </c>
      <c r="BA95" s="120">
        <f>'20-SO091-01 - Stavební úp...'!F34</f>
        <v>0</v>
      </c>
      <c r="BB95" s="120">
        <f>'20-SO091-01 - Stavební úp...'!F35</f>
        <v>0</v>
      </c>
      <c r="BC95" s="120">
        <f>'20-SO091-01 - Stavební úp...'!F36</f>
        <v>0</v>
      </c>
      <c r="BD95" s="122">
        <f>'20-SO091-01 - Stavební úp...'!F37</f>
        <v>0</v>
      </c>
      <c r="BE95" s="7"/>
      <c r="BT95" s="123" t="s">
        <v>82</v>
      </c>
      <c r="BV95" s="123" t="s">
        <v>76</v>
      </c>
      <c r="BW95" s="123" t="s">
        <v>83</v>
      </c>
      <c r="BX95" s="123" t="s">
        <v>5</v>
      </c>
      <c r="CL95" s="123" t="s">
        <v>1</v>
      </c>
      <c r="CM95" s="123" t="s">
        <v>84</v>
      </c>
    </row>
    <row r="96" s="7" customFormat="1" ht="37.5" customHeight="1">
      <c r="A96" s="111" t="s">
        <v>78</v>
      </c>
      <c r="B96" s="112"/>
      <c r="C96" s="113"/>
      <c r="D96" s="114" t="s">
        <v>85</v>
      </c>
      <c r="E96" s="114"/>
      <c r="F96" s="114"/>
      <c r="G96" s="114"/>
      <c r="H96" s="114"/>
      <c r="I96" s="115"/>
      <c r="J96" s="114" t="s">
        <v>86</v>
      </c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4"/>
      <c r="Z96" s="114"/>
      <c r="AA96" s="114"/>
      <c r="AB96" s="114"/>
      <c r="AC96" s="114"/>
      <c r="AD96" s="114"/>
      <c r="AE96" s="114"/>
      <c r="AF96" s="114"/>
      <c r="AG96" s="116">
        <f>'20-SO091-02 - Vedlejší a ...'!J30</f>
        <v>701000</v>
      </c>
      <c r="AH96" s="115"/>
      <c r="AI96" s="115"/>
      <c r="AJ96" s="115"/>
      <c r="AK96" s="115"/>
      <c r="AL96" s="115"/>
      <c r="AM96" s="115"/>
      <c r="AN96" s="116">
        <f>SUM(AG96,AT96)</f>
        <v>848210</v>
      </c>
      <c r="AO96" s="115"/>
      <c r="AP96" s="115"/>
      <c r="AQ96" s="117" t="s">
        <v>87</v>
      </c>
      <c r="AR96" s="118"/>
      <c r="AS96" s="124">
        <v>0</v>
      </c>
      <c r="AT96" s="125">
        <f>ROUND(SUM(AV96:AW96),2)</f>
        <v>147210</v>
      </c>
      <c r="AU96" s="126">
        <f>'20-SO091-02 - Vedlejší a ...'!P122</f>
        <v>0</v>
      </c>
      <c r="AV96" s="125">
        <f>'20-SO091-02 - Vedlejší a ...'!J33</f>
        <v>147210</v>
      </c>
      <c r="AW96" s="125">
        <f>'20-SO091-02 - Vedlejší a ...'!J34</f>
        <v>0</v>
      </c>
      <c r="AX96" s="125">
        <f>'20-SO091-02 - Vedlejší a ...'!J35</f>
        <v>0</v>
      </c>
      <c r="AY96" s="125">
        <f>'20-SO091-02 - Vedlejší a ...'!J36</f>
        <v>0</v>
      </c>
      <c r="AZ96" s="125">
        <f>'20-SO091-02 - Vedlejší a ...'!F33</f>
        <v>701000</v>
      </c>
      <c r="BA96" s="125">
        <f>'20-SO091-02 - Vedlejší a ...'!F34</f>
        <v>0</v>
      </c>
      <c r="BB96" s="125">
        <f>'20-SO091-02 - Vedlejší a ...'!F35</f>
        <v>0</v>
      </c>
      <c r="BC96" s="125">
        <f>'20-SO091-02 - Vedlejší a ...'!F36</f>
        <v>0</v>
      </c>
      <c r="BD96" s="127">
        <f>'20-SO091-02 - Vedlejší a ...'!F37</f>
        <v>0</v>
      </c>
      <c r="BE96" s="7"/>
      <c r="BT96" s="123" t="s">
        <v>82</v>
      </c>
      <c r="BV96" s="123" t="s">
        <v>76</v>
      </c>
      <c r="BW96" s="123" t="s">
        <v>88</v>
      </c>
      <c r="BX96" s="123" t="s">
        <v>5</v>
      </c>
      <c r="CL96" s="123" t="s">
        <v>1</v>
      </c>
      <c r="CM96" s="123" t="s">
        <v>84</v>
      </c>
    </row>
    <row r="9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7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="2" customFormat="1" ht="6.96" customHeight="1">
      <c r="A98" s="31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37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sheet="1" formatColumns="0" formatRows="0" objects="1" scenarios="1" spinCount="100000" saltValue="o53dtFOHTrrT+aERCMI9H0BZGkuVx6CoeDHact73tzV8yMKVpxGSK5YVENJ3qd0wpwzlbOKgIcM1AwU4vFGz+w==" hashValue="wR6wLi742yi45YN3Q5TAZP8QmVEEeZ5QA4A67VB98Ia7dqog/EYfbW5t6jxNkUrL3FE8WZup4puf6sLWp8zU+Q==" algorithmName="SHA-512" password="CC35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20-SO091-01 - Stavební úp...'!C2" display="/"/>
    <hyperlink ref="A96" location="'20-SO091-02 - Vedlejší 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1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84</v>
      </c>
    </row>
    <row r="4" s="1" customFormat="1" ht="24.96" customHeight="1">
      <c r="B4" s="19"/>
      <c r="D4" s="130" t="s">
        <v>89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14</v>
      </c>
      <c r="L6" s="19"/>
    </row>
    <row r="7" s="1" customFormat="1" ht="16.5" customHeight="1">
      <c r="B7" s="19"/>
      <c r="E7" s="133" t="str">
        <f>'Rekapitulace stavby'!K6</f>
        <v>Nemocnice Třebíč</v>
      </c>
      <c r="F7" s="132"/>
      <c r="G7" s="132"/>
      <c r="H7" s="132"/>
      <c r="L7" s="19"/>
    </row>
    <row r="8" s="2" customFormat="1" ht="12" customHeight="1">
      <c r="A8" s="31"/>
      <c r="B8" s="37"/>
      <c r="C8" s="31"/>
      <c r="D8" s="132" t="s">
        <v>90</v>
      </c>
      <c r="E8" s="31"/>
      <c r="F8" s="31"/>
      <c r="G8" s="31"/>
      <c r="H8" s="31"/>
      <c r="I8" s="31"/>
      <c r="J8" s="31"/>
      <c r="K8" s="31"/>
      <c r="L8" s="55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7"/>
      <c r="C9" s="31"/>
      <c r="D9" s="31"/>
      <c r="E9" s="134" t="s">
        <v>91</v>
      </c>
      <c r="F9" s="31"/>
      <c r="G9" s="31"/>
      <c r="H9" s="31"/>
      <c r="I9" s="31"/>
      <c r="J9" s="31"/>
      <c r="K9" s="31"/>
      <c r="L9" s="55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7"/>
      <c r="C10" s="31"/>
      <c r="D10" s="31"/>
      <c r="E10" s="31"/>
      <c r="F10" s="31"/>
      <c r="G10" s="31"/>
      <c r="H10" s="31"/>
      <c r="I10" s="31"/>
      <c r="J10" s="31"/>
      <c r="K10" s="31"/>
      <c r="L10" s="55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7"/>
      <c r="C11" s="31"/>
      <c r="D11" s="132" t="s">
        <v>16</v>
      </c>
      <c r="E11" s="31"/>
      <c r="F11" s="135" t="s">
        <v>1</v>
      </c>
      <c r="G11" s="31"/>
      <c r="H11" s="31"/>
      <c r="I11" s="132" t="s">
        <v>17</v>
      </c>
      <c r="J11" s="135" t="s">
        <v>1</v>
      </c>
      <c r="K11" s="31"/>
      <c r="L11" s="55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7"/>
      <c r="C12" s="31"/>
      <c r="D12" s="132" t="s">
        <v>18</v>
      </c>
      <c r="E12" s="31"/>
      <c r="F12" s="135" t="s">
        <v>19</v>
      </c>
      <c r="G12" s="31"/>
      <c r="H12" s="31"/>
      <c r="I12" s="132" t="s">
        <v>20</v>
      </c>
      <c r="J12" s="136" t="str">
        <f>'Rekapitulace stavby'!AN8</f>
        <v>26. 10. 2020</v>
      </c>
      <c r="K12" s="31"/>
      <c r="L12" s="55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7"/>
      <c r="C13" s="31"/>
      <c r="D13" s="31"/>
      <c r="E13" s="31"/>
      <c r="F13" s="31"/>
      <c r="G13" s="31"/>
      <c r="H13" s="31"/>
      <c r="I13" s="31"/>
      <c r="J13" s="31"/>
      <c r="K13" s="31"/>
      <c r="L13" s="55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7"/>
      <c r="C14" s="31"/>
      <c r="D14" s="132" t="s">
        <v>22</v>
      </c>
      <c r="E14" s="31"/>
      <c r="F14" s="31"/>
      <c r="G14" s="31"/>
      <c r="H14" s="31"/>
      <c r="I14" s="132" t="s">
        <v>23</v>
      </c>
      <c r="J14" s="135" t="s">
        <v>1</v>
      </c>
      <c r="K14" s="31"/>
      <c r="L14" s="55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7"/>
      <c r="C15" s="31"/>
      <c r="D15" s="31"/>
      <c r="E15" s="135" t="s">
        <v>24</v>
      </c>
      <c r="F15" s="31"/>
      <c r="G15" s="31"/>
      <c r="H15" s="31"/>
      <c r="I15" s="132" t="s">
        <v>25</v>
      </c>
      <c r="J15" s="135" t="s">
        <v>1</v>
      </c>
      <c r="K15" s="31"/>
      <c r="L15" s="55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7"/>
      <c r="C16" s="31"/>
      <c r="D16" s="31"/>
      <c r="E16" s="31"/>
      <c r="F16" s="31"/>
      <c r="G16" s="31"/>
      <c r="H16" s="31"/>
      <c r="I16" s="31"/>
      <c r="J16" s="31"/>
      <c r="K16" s="31"/>
      <c r="L16" s="5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7"/>
      <c r="C17" s="31"/>
      <c r="D17" s="132" t="s">
        <v>26</v>
      </c>
      <c r="E17" s="31"/>
      <c r="F17" s="31"/>
      <c r="G17" s="31"/>
      <c r="H17" s="31"/>
      <c r="I17" s="132" t="s">
        <v>23</v>
      </c>
      <c r="J17" s="135" t="s">
        <v>1</v>
      </c>
      <c r="K17" s="31"/>
      <c r="L17" s="55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7"/>
      <c r="C18" s="31"/>
      <c r="D18" s="31"/>
      <c r="E18" s="135" t="s">
        <v>27</v>
      </c>
      <c r="F18" s="31"/>
      <c r="G18" s="31"/>
      <c r="H18" s="31"/>
      <c r="I18" s="132" t="s">
        <v>25</v>
      </c>
      <c r="J18" s="135" t="s">
        <v>1</v>
      </c>
      <c r="K18" s="31"/>
      <c r="L18" s="55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7"/>
      <c r="C19" s="31"/>
      <c r="D19" s="31"/>
      <c r="E19" s="31"/>
      <c r="F19" s="31"/>
      <c r="G19" s="31"/>
      <c r="H19" s="31"/>
      <c r="I19" s="31"/>
      <c r="J19" s="31"/>
      <c r="K19" s="31"/>
      <c r="L19" s="55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7"/>
      <c r="C20" s="31"/>
      <c r="D20" s="132" t="s">
        <v>28</v>
      </c>
      <c r="E20" s="31"/>
      <c r="F20" s="31"/>
      <c r="G20" s="31"/>
      <c r="H20" s="31"/>
      <c r="I20" s="132" t="s">
        <v>23</v>
      </c>
      <c r="J20" s="135" t="s">
        <v>1</v>
      </c>
      <c r="K20" s="31"/>
      <c r="L20" s="55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7"/>
      <c r="C21" s="31"/>
      <c r="D21" s="31"/>
      <c r="E21" s="135" t="s">
        <v>29</v>
      </c>
      <c r="F21" s="31"/>
      <c r="G21" s="31"/>
      <c r="H21" s="31"/>
      <c r="I21" s="132" t="s">
        <v>25</v>
      </c>
      <c r="J21" s="135" t="s">
        <v>1</v>
      </c>
      <c r="K21" s="31"/>
      <c r="L21" s="55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7"/>
      <c r="C22" s="31"/>
      <c r="D22" s="31"/>
      <c r="E22" s="31"/>
      <c r="F22" s="31"/>
      <c r="G22" s="31"/>
      <c r="H22" s="31"/>
      <c r="I22" s="31"/>
      <c r="J22" s="31"/>
      <c r="K22" s="31"/>
      <c r="L22" s="55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7"/>
      <c r="C23" s="31"/>
      <c r="D23" s="132" t="s">
        <v>31</v>
      </c>
      <c r="E23" s="31"/>
      <c r="F23" s="31"/>
      <c r="G23" s="31"/>
      <c r="H23" s="31"/>
      <c r="I23" s="132" t="s">
        <v>23</v>
      </c>
      <c r="J23" s="135" t="str">
        <f>IF('Rekapitulace stavby'!AN19="","",'Rekapitulace stavby'!AN19)</f>
        <v/>
      </c>
      <c r="K23" s="31"/>
      <c r="L23" s="55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7"/>
      <c r="C24" s="31"/>
      <c r="D24" s="31"/>
      <c r="E24" s="135" t="str">
        <f>IF('Rekapitulace stavby'!E20="","",'Rekapitulace stavby'!E20)</f>
        <v xml:space="preserve"> </v>
      </c>
      <c r="F24" s="31"/>
      <c r="G24" s="31"/>
      <c r="H24" s="31"/>
      <c r="I24" s="132" t="s">
        <v>25</v>
      </c>
      <c r="J24" s="135" t="str">
        <f>IF('Rekapitulace stavby'!AN20="","",'Rekapitulace stavby'!AN20)</f>
        <v/>
      </c>
      <c r="K24" s="31"/>
      <c r="L24" s="55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7"/>
      <c r="C25" s="31"/>
      <c r="D25" s="31"/>
      <c r="E25" s="31"/>
      <c r="F25" s="31"/>
      <c r="G25" s="31"/>
      <c r="H25" s="31"/>
      <c r="I25" s="31"/>
      <c r="J25" s="31"/>
      <c r="K25" s="31"/>
      <c r="L25" s="55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7"/>
      <c r="C26" s="31"/>
      <c r="D26" s="132" t="s">
        <v>33</v>
      </c>
      <c r="E26" s="31"/>
      <c r="F26" s="31"/>
      <c r="G26" s="31"/>
      <c r="H26" s="31"/>
      <c r="I26" s="31"/>
      <c r="J26" s="31"/>
      <c r="K26" s="31"/>
      <c r="L26" s="55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1"/>
      <c r="B28" s="37"/>
      <c r="C28" s="31"/>
      <c r="D28" s="31"/>
      <c r="E28" s="31"/>
      <c r="F28" s="31"/>
      <c r="G28" s="31"/>
      <c r="H28" s="31"/>
      <c r="I28" s="31"/>
      <c r="J28" s="31"/>
      <c r="K28" s="31"/>
      <c r="L28" s="55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7"/>
      <c r="C29" s="31"/>
      <c r="D29" s="141"/>
      <c r="E29" s="141"/>
      <c r="F29" s="141"/>
      <c r="G29" s="141"/>
      <c r="H29" s="141"/>
      <c r="I29" s="141"/>
      <c r="J29" s="141"/>
      <c r="K29" s="141"/>
      <c r="L29" s="55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25.44" customHeight="1">
      <c r="A30" s="31"/>
      <c r="B30" s="37"/>
      <c r="C30" s="31"/>
      <c r="D30" s="142" t="s">
        <v>34</v>
      </c>
      <c r="E30" s="31"/>
      <c r="F30" s="31"/>
      <c r="G30" s="31"/>
      <c r="H30" s="31"/>
      <c r="I30" s="31"/>
      <c r="J30" s="143">
        <f>ROUND(J136, 2)</f>
        <v>32446831.02</v>
      </c>
      <c r="K30" s="31"/>
      <c r="L30" s="55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7"/>
      <c r="C31" s="31"/>
      <c r="D31" s="141"/>
      <c r="E31" s="141"/>
      <c r="F31" s="141"/>
      <c r="G31" s="141"/>
      <c r="H31" s="141"/>
      <c r="I31" s="141"/>
      <c r="J31" s="141"/>
      <c r="K31" s="141"/>
      <c r="L31" s="55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14.4" customHeight="1">
      <c r="A32" s="31"/>
      <c r="B32" s="37"/>
      <c r="C32" s="31"/>
      <c r="D32" s="31"/>
      <c r="E32" s="31"/>
      <c r="F32" s="144" t="s">
        <v>36</v>
      </c>
      <c r="G32" s="31"/>
      <c r="H32" s="31"/>
      <c r="I32" s="144" t="s">
        <v>35</v>
      </c>
      <c r="J32" s="144" t="s">
        <v>37</v>
      </c>
      <c r="K32" s="31"/>
      <c r="L32" s="55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14.4" customHeight="1">
      <c r="A33" s="31"/>
      <c r="B33" s="37"/>
      <c r="C33" s="31"/>
      <c r="D33" s="145" t="s">
        <v>38</v>
      </c>
      <c r="E33" s="132" t="s">
        <v>39</v>
      </c>
      <c r="F33" s="146">
        <f>ROUND((SUM(BE136:BE258)),  2)</f>
        <v>32446831.02</v>
      </c>
      <c r="G33" s="31"/>
      <c r="H33" s="31"/>
      <c r="I33" s="147">
        <v>0.20999999999999999</v>
      </c>
      <c r="J33" s="146">
        <f>ROUND(((SUM(BE136:BE258))*I33),  2)</f>
        <v>6813834.5099999998</v>
      </c>
      <c r="K33" s="31"/>
      <c r="L33" s="55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7"/>
      <c r="C34" s="31"/>
      <c r="D34" s="31"/>
      <c r="E34" s="132" t="s">
        <v>40</v>
      </c>
      <c r="F34" s="146">
        <f>ROUND((SUM(BF136:BF258)),  2)</f>
        <v>0</v>
      </c>
      <c r="G34" s="31"/>
      <c r="H34" s="31"/>
      <c r="I34" s="147">
        <v>0.14999999999999999</v>
      </c>
      <c r="J34" s="146">
        <f>ROUND(((SUM(BF136:BF258))*I34),  2)</f>
        <v>0</v>
      </c>
      <c r="K34" s="31"/>
      <c r="L34" s="55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7"/>
      <c r="C35" s="31"/>
      <c r="D35" s="31"/>
      <c r="E35" s="132" t="s">
        <v>41</v>
      </c>
      <c r="F35" s="146">
        <f>ROUND((SUM(BG136:BG258)),  2)</f>
        <v>0</v>
      </c>
      <c r="G35" s="31"/>
      <c r="H35" s="31"/>
      <c r="I35" s="147">
        <v>0.20999999999999999</v>
      </c>
      <c r="J35" s="146">
        <f>0</f>
        <v>0</v>
      </c>
      <c r="K35" s="31"/>
      <c r="L35" s="55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7"/>
      <c r="C36" s="31"/>
      <c r="D36" s="31"/>
      <c r="E36" s="132" t="s">
        <v>42</v>
      </c>
      <c r="F36" s="146">
        <f>ROUND((SUM(BH136:BH258)),  2)</f>
        <v>0</v>
      </c>
      <c r="G36" s="31"/>
      <c r="H36" s="31"/>
      <c r="I36" s="147">
        <v>0.14999999999999999</v>
      </c>
      <c r="J36" s="146">
        <f>0</f>
        <v>0</v>
      </c>
      <c r="K36" s="31"/>
      <c r="L36" s="55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7"/>
      <c r="C37" s="31"/>
      <c r="D37" s="31"/>
      <c r="E37" s="132" t="s">
        <v>43</v>
      </c>
      <c r="F37" s="146">
        <f>ROUND((SUM(BI136:BI258)),  2)</f>
        <v>0</v>
      </c>
      <c r="G37" s="31"/>
      <c r="H37" s="31"/>
      <c r="I37" s="147">
        <v>0</v>
      </c>
      <c r="J37" s="146">
        <f>0</f>
        <v>0</v>
      </c>
      <c r="K37" s="31"/>
      <c r="L37" s="55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6.96" customHeight="1">
      <c r="A38" s="31"/>
      <c r="B38" s="37"/>
      <c r="C38" s="31"/>
      <c r="D38" s="31"/>
      <c r="E38" s="31"/>
      <c r="F38" s="31"/>
      <c r="G38" s="31"/>
      <c r="H38" s="31"/>
      <c r="I38" s="31"/>
      <c r="J38" s="31"/>
      <c r="K38" s="31"/>
      <c r="L38" s="55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="2" customFormat="1" ht="25.44" customHeight="1">
      <c r="A39" s="31"/>
      <c r="B39" s="37"/>
      <c r="C39" s="148"/>
      <c r="D39" s="149" t="s">
        <v>44</v>
      </c>
      <c r="E39" s="150"/>
      <c r="F39" s="150"/>
      <c r="G39" s="151" t="s">
        <v>45</v>
      </c>
      <c r="H39" s="152" t="s">
        <v>46</v>
      </c>
      <c r="I39" s="150"/>
      <c r="J39" s="153">
        <f>SUM(J30:J37)</f>
        <v>39260665.530000001</v>
      </c>
      <c r="K39" s="154"/>
      <c r="L39" s="55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14.4" customHeight="1">
      <c r="A40" s="31"/>
      <c r="B40" s="37"/>
      <c r="C40" s="31"/>
      <c r="D40" s="31"/>
      <c r="E40" s="31"/>
      <c r="F40" s="31"/>
      <c r="G40" s="31"/>
      <c r="H40" s="31"/>
      <c r="I40" s="31"/>
      <c r="J40" s="31"/>
      <c r="K40" s="31"/>
      <c r="L40" s="55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5"/>
      <c r="D50" s="155" t="s">
        <v>47</v>
      </c>
      <c r="E50" s="156"/>
      <c r="F50" s="156"/>
      <c r="G50" s="155" t="s">
        <v>48</v>
      </c>
      <c r="H50" s="156"/>
      <c r="I50" s="156"/>
      <c r="J50" s="156"/>
      <c r="K50" s="156"/>
      <c r="L50" s="55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1"/>
      <c r="B61" s="37"/>
      <c r="C61" s="31"/>
      <c r="D61" s="157" t="s">
        <v>49</v>
      </c>
      <c r="E61" s="158"/>
      <c r="F61" s="159" t="s">
        <v>50</v>
      </c>
      <c r="G61" s="157" t="s">
        <v>49</v>
      </c>
      <c r="H61" s="158"/>
      <c r="I61" s="158"/>
      <c r="J61" s="160" t="s">
        <v>50</v>
      </c>
      <c r="K61" s="158"/>
      <c r="L61" s="55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1"/>
      <c r="B65" s="37"/>
      <c r="C65" s="31"/>
      <c r="D65" s="155" t="s">
        <v>51</v>
      </c>
      <c r="E65" s="161"/>
      <c r="F65" s="161"/>
      <c r="G65" s="155" t="s">
        <v>52</v>
      </c>
      <c r="H65" s="161"/>
      <c r="I65" s="161"/>
      <c r="J65" s="161"/>
      <c r="K65" s="161"/>
      <c r="L65" s="55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1"/>
      <c r="B76" s="37"/>
      <c r="C76" s="31"/>
      <c r="D76" s="157" t="s">
        <v>49</v>
      </c>
      <c r="E76" s="158"/>
      <c r="F76" s="159" t="s">
        <v>50</v>
      </c>
      <c r="G76" s="157" t="s">
        <v>49</v>
      </c>
      <c r="H76" s="158"/>
      <c r="I76" s="158"/>
      <c r="J76" s="160" t="s">
        <v>50</v>
      </c>
      <c r="K76" s="158"/>
      <c r="L76" s="55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5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5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92</v>
      </c>
      <c r="D82" s="33"/>
      <c r="E82" s="33"/>
      <c r="F82" s="33"/>
      <c r="G82" s="33"/>
      <c r="H82" s="33"/>
      <c r="I82" s="33"/>
      <c r="J82" s="33"/>
      <c r="K82" s="33"/>
      <c r="L82" s="55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5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55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3"/>
      <c r="D85" s="33"/>
      <c r="E85" s="166" t="str">
        <f>E7</f>
        <v>Nemocnice Třebíč</v>
      </c>
      <c r="F85" s="28"/>
      <c r="G85" s="28"/>
      <c r="H85" s="28"/>
      <c r="I85" s="33"/>
      <c r="J85" s="33"/>
      <c r="K85" s="33"/>
      <c r="L85" s="55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2" customFormat="1" ht="12" customHeight="1">
      <c r="A86" s="31"/>
      <c r="B86" s="32"/>
      <c r="C86" s="28" t="s">
        <v>90</v>
      </c>
      <c r="D86" s="33"/>
      <c r="E86" s="33"/>
      <c r="F86" s="33"/>
      <c r="G86" s="33"/>
      <c r="H86" s="33"/>
      <c r="I86" s="33"/>
      <c r="J86" s="33"/>
      <c r="K86" s="33"/>
      <c r="L86" s="55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="2" customFormat="1" ht="16.5" customHeight="1">
      <c r="A87" s="31"/>
      <c r="B87" s="32"/>
      <c r="C87" s="33"/>
      <c r="D87" s="33"/>
      <c r="E87" s="68" t="str">
        <f>E9</f>
        <v>20-SO091-01 - Stavební úpravy 1.NP pavilonu U</v>
      </c>
      <c r="F87" s="33"/>
      <c r="G87" s="33"/>
      <c r="H87" s="33"/>
      <c r="I87" s="33"/>
      <c r="J87" s="33"/>
      <c r="K87" s="33"/>
      <c r="L87" s="55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6.96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55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2" customHeight="1">
      <c r="A89" s="31"/>
      <c r="B89" s="32"/>
      <c r="C89" s="28" t="s">
        <v>18</v>
      </c>
      <c r="D89" s="33"/>
      <c r="E89" s="33"/>
      <c r="F89" s="25" t="str">
        <f>F12</f>
        <v>Třebíč</v>
      </c>
      <c r="G89" s="33"/>
      <c r="H89" s="33"/>
      <c r="I89" s="28" t="s">
        <v>20</v>
      </c>
      <c r="J89" s="71" t="str">
        <f>IF(J12="","",J12)</f>
        <v>26. 10. 2020</v>
      </c>
      <c r="K89" s="33"/>
      <c r="L89" s="55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5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25.65" customHeight="1">
      <c r="A91" s="31"/>
      <c r="B91" s="32"/>
      <c r="C91" s="28" t="s">
        <v>22</v>
      </c>
      <c r="D91" s="33"/>
      <c r="E91" s="33"/>
      <c r="F91" s="25" t="str">
        <f>E15</f>
        <v>Kraj Vysočna, Jihlava</v>
      </c>
      <c r="G91" s="33"/>
      <c r="H91" s="33"/>
      <c r="I91" s="28" t="s">
        <v>28</v>
      </c>
      <c r="J91" s="29" t="str">
        <f>E21</f>
        <v>Ing. arch. Martin Borák</v>
      </c>
      <c r="K91" s="33"/>
      <c r="L91" s="55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15.15" customHeight="1">
      <c r="A92" s="31"/>
      <c r="B92" s="32"/>
      <c r="C92" s="28" t="s">
        <v>26</v>
      </c>
      <c r="D92" s="33"/>
      <c r="E92" s="33"/>
      <c r="F92" s="25" t="str">
        <f>IF(E18="","",E18)</f>
        <v>dle výběru investora</v>
      </c>
      <c r="G92" s="33"/>
      <c r="H92" s="33"/>
      <c r="I92" s="28" t="s">
        <v>31</v>
      </c>
      <c r="J92" s="29" t="str">
        <f>E24</f>
        <v xml:space="preserve"> </v>
      </c>
      <c r="K92" s="33"/>
      <c r="L92" s="55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0.32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55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29.28" customHeight="1">
      <c r="A94" s="31"/>
      <c r="B94" s="32"/>
      <c r="C94" s="167" t="s">
        <v>93</v>
      </c>
      <c r="D94" s="168"/>
      <c r="E94" s="168"/>
      <c r="F94" s="168"/>
      <c r="G94" s="168"/>
      <c r="H94" s="168"/>
      <c r="I94" s="168"/>
      <c r="J94" s="169" t="s">
        <v>94</v>
      </c>
      <c r="K94" s="168"/>
      <c r="L94" s="55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5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2.8" customHeight="1">
      <c r="A96" s="31"/>
      <c r="B96" s="32"/>
      <c r="C96" s="170" t="s">
        <v>95</v>
      </c>
      <c r="D96" s="33"/>
      <c r="E96" s="33"/>
      <c r="F96" s="33"/>
      <c r="G96" s="33"/>
      <c r="H96" s="33"/>
      <c r="I96" s="33"/>
      <c r="J96" s="102">
        <f>J136</f>
        <v>32446831.020000003</v>
      </c>
      <c r="K96" s="33"/>
      <c r="L96" s="55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96</v>
      </c>
    </row>
    <row r="97" s="9" customFormat="1" ht="24.96" customHeight="1">
      <c r="A97" s="9"/>
      <c r="B97" s="171"/>
      <c r="C97" s="172"/>
      <c r="D97" s="173" t="s">
        <v>97</v>
      </c>
      <c r="E97" s="174"/>
      <c r="F97" s="174"/>
      <c r="G97" s="174"/>
      <c r="H97" s="174"/>
      <c r="I97" s="174"/>
      <c r="J97" s="175">
        <f>J137</f>
        <v>3686938.0099999998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7"/>
      <c r="C98" s="178"/>
      <c r="D98" s="179" t="s">
        <v>98</v>
      </c>
      <c r="E98" s="180"/>
      <c r="F98" s="180"/>
      <c r="G98" s="180"/>
      <c r="H98" s="180"/>
      <c r="I98" s="180"/>
      <c r="J98" s="181">
        <f>J138</f>
        <v>687674.30000000005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99</v>
      </c>
      <c r="E99" s="180"/>
      <c r="F99" s="180"/>
      <c r="G99" s="180"/>
      <c r="H99" s="180"/>
      <c r="I99" s="180"/>
      <c r="J99" s="181">
        <f>J146</f>
        <v>1716431.24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100</v>
      </c>
      <c r="E100" s="180"/>
      <c r="F100" s="180"/>
      <c r="G100" s="180"/>
      <c r="H100" s="180"/>
      <c r="I100" s="180"/>
      <c r="J100" s="181">
        <f>J163</f>
        <v>1137456.47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101</v>
      </c>
      <c r="E101" s="180"/>
      <c r="F101" s="180"/>
      <c r="G101" s="180"/>
      <c r="H101" s="180"/>
      <c r="I101" s="180"/>
      <c r="J101" s="181">
        <f>J169</f>
        <v>145376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1"/>
      <c r="C102" s="172"/>
      <c r="D102" s="173" t="s">
        <v>102</v>
      </c>
      <c r="E102" s="174"/>
      <c r="F102" s="174"/>
      <c r="G102" s="174"/>
      <c r="H102" s="174"/>
      <c r="I102" s="174"/>
      <c r="J102" s="175">
        <f>J172</f>
        <v>27809893.010000002</v>
      </c>
      <c r="K102" s="172"/>
      <c r="L102" s="17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7"/>
      <c r="C103" s="178"/>
      <c r="D103" s="179" t="s">
        <v>103</v>
      </c>
      <c r="E103" s="180"/>
      <c r="F103" s="180"/>
      <c r="G103" s="180"/>
      <c r="H103" s="180"/>
      <c r="I103" s="180"/>
      <c r="J103" s="181">
        <f>J173</f>
        <v>38566.669999999998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7"/>
      <c r="C104" s="178"/>
      <c r="D104" s="179" t="s">
        <v>104</v>
      </c>
      <c r="E104" s="180"/>
      <c r="F104" s="180"/>
      <c r="G104" s="180"/>
      <c r="H104" s="180"/>
      <c r="I104" s="180"/>
      <c r="J104" s="181">
        <f>J177</f>
        <v>3715325.1099999999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105</v>
      </c>
      <c r="E105" s="180"/>
      <c r="F105" s="180"/>
      <c r="G105" s="180"/>
      <c r="H105" s="180"/>
      <c r="I105" s="180"/>
      <c r="J105" s="181">
        <f>J182</f>
        <v>2750000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106</v>
      </c>
      <c r="E106" s="180"/>
      <c r="F106" s="180"/>
      <c r="G106" s="180"/>
      <c r="H106" s="180"/>
      <c r="I106" s="180"/>
      <c r="J106" s="181">
        <f>J187</f>
        <v>344250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7"/>
      <c r="C107" s="178"/>
      <c r="D107" s="179" t="s">
        <v>107</v>
      </c>
      <c r="E107" s="180"/>
      <c r="F107" s="180"/>
      <c r="G107" s="180"/>
      <c r="H107" s="180"/>
      <c r="I107" s="180"/>
      <c r="J107" s="181">
        <f>J196</f>
        <v>6300000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7"/>
      <c r="C108" s="178"/>
      <c r="D108" s="179" t="s">
        <v>108</v>
      </c>
      <c r="E108" s="180"/>
      <c r="F108" s="180"/>
      <c r="G108" s="180"/>
      <c r="H108" s="180"/>
      <c r="I108" s="180"/>
      <c r="J108" s="181">
        <f>J200</f>
        <v>2510000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7"/>
      <c r="C109" s="178"/>
      <c r="D109" s="179" t="s">
        <v>109</v>
      </c>
      <c r="E109" s="180"/>
      <c r="F109" s="180"/>
      <c r="G109" s="180"/>
      <c r="H109" s="180"/>
      <c r="I109" s="180"/>
      <c r="J109" s="181">
        <f>J210</f>
        <v>2885000</v>
      </c>
      <c r="K109" s="178"/>
      <c r="L109" s="18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7"/>
      <c r="C110" s="178"/>
      <c r="D110" s="179" t="s">
        <v>110</v>
      </c>
      <c r="E110" s="180"/>
      <c r="F110" s="180"/>
      <c r="G110" s="180"/>
      <c r="H110" s="180"/>
      <c r="I110" s="180"/>
      <c r="J110" s="181">
        <f>J218</f>
        <v>1591182.5500000001</v>
      </c>
      <c r="K110" s="178"/>
      <c r="L110" s="18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7"/>
      <c r="C111" s="178"/>
      <c r="D111" s="179" t="s">
        <v>111</v>
      </c>
      <c r="E111" s="180"/>
      <c r="F111" s="180"/>
      <c r="G111" s="180"/>
      <c r="H111" s="180"/>
      <c r="I111" s="180"/>
      <c r="J111" s="181">
        <f>J229</f>
        <v>2627332.0099999998</v>
      </c>
      <c r="K111" s="178"/>
      <c r="L111" s="18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7"/>
      <c r="C112" s="178"/>
      <c r="D112" s="179" t="s">
        <v>112</v>
      </c>
      <c r="E112" s="180"/>
      <c r="F112" s="180"/>
      <c r="G112" s="180"/>
      <c r="H112" s="180"/>
      <c r="I112" s="180"/>
      <c r="J112" s="181">
        <f>J236</f>
        <v>3837203.5899999999</v>
      </c>
      <c r="K112" s="178"/>
      <c r="L112" s="18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7"/>
      <c r="C113" s="178"/>
      <c r="D113" s="179" t="s">
        <v>113</v>
      </c>
      <c r="E113" s="180"/>
      <c r="F113" s="180"/>
      <c r="G113" s="180"/>
      <c r="H113" s="180"/>
      <c r="I113" s="180"/>
      <c r="J113" s="181">
        <f>J245</f>
        <v>1086623.54</v>
      </c>
      <c r="K113" s="178"/>
      <c r="L113" s="18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7"/>
      <c r="C114" s="178"/>
      <c r="D114" s="179" t="s">
        <v>114</v>
      </c>
      <c r="E114" s="180"/>
      <c r="F114" s="180"/>
      <c r="G114" s="180"/>
      <c r="H114" s="180"/>
      <c r="I114" s="180"/>
      <c r="J114" s="181">
        <f>J249</f>
        <v>124409.53999999999</v>
      </c>
      <c r="K114" s="178"/>
      <c r="L114" s="18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1"/>
      <c r="C115" s="172"/>
      <c r="D115" s="173" t="s">
        <v>115</v>
      </c>
      <c r="E115" s="174"/>
      <c r="F115" s="174"/>
      <c r="G115" s="174"/>
      <c r="H115" s="174"/>
      <c r="I115" s="174"/>
      <c r="J115" s="175">
        <f>J256</f>
        <v>950000</v>
      </c>
      <c r="K115" s="172"/>
      <c r="L115" s="176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77"/>
      <c r="C116" s="178"/>
      <c r="D116" s="179" t="s">
        <v>116</v>
      </c>
      <c r="E116" s="180"/>
      <c r="F116" s="180"/>
      <c r="G116" s="180"/>
      <c r="H116" s="180"/>
      <c r="I116" s="180"/>
      <c r="J116" s="181">
        <f>J257</f>
        <v>950000</v>
      </c>
      <c r="K116" s="178"/>
      <c r="L116" s="18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55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58"/>
      <c r="C118" s="59"/>
      <c r="D118" s="59"/>
      <c r="E118" s="59"/>
      <c r="F118" s="59"/>
      <c r="G118" s="59"/>
      <c r="H118" s="59"/>
      <c r="I118" s="59"/>
      <c r="J118" s="59"/>
      <c r="K118" s="59"/>
      <c r="L118" s="55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22" s="2" customFormat="1" ht="6.96" customHeight="1">
      <c r="A122" s="31"/>
      <c r="B122" s="60"/>
      <c r="C122" s="61"/>
      <c r="D122" s="61"/>
      <c r="E122" s="61"/>
      <c r="F122" s="61"/>
      <c r="G122" s="61"/>
      <c r="H122" s="61"/>
      <c r="I122" s="61"/>
      <c r="J122" s="61"/>
      <c r="K122" s="61"/>
      <c r="L122" s="55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24.96" customHeight="1">
      <c r="A123" s="31"/>
      <c r="B123" s="32"/>
      <c r="C123" s="22" t="s">
        <v>117</v>
      </c>
      <c r="D123" s="33"/>
      <c r="E123" s="33"/>
      <c r="F123" s="33"/>
      <c r="G123" s="33"/>
      <c r="H123" s="33"/>
      <c r="I123" s="33"/>
      <c r="J123" s="33"/>
      <c r="K123" s="33"/>
      <c r="L123" s="55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6.96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55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12" customHeight="1">
      <c r="A125" s="31"/>
      <c r="B125" s="32"/>
      <c r="C125" s="28" t="s">
        <v>14</v>
      </c>
      <c r="D125" s="33"/>
      <c r="E125" s="33"/>
      <c r="F125" s="33"/>
      <c r="G125" s="33"/>
      <c r="H125" s="33"/>
      <c r="I125" s="33"/>
      <c r="J125" s="33"/>
      <c r="K125" s="33"/>
      <c r="L125" s="55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2" customFormat="1" ht="16.5" customHeight="1">
      <c r="A126" s="31"/>
      <c r="B126" s="32"/>
      <c r="C126" s="33"/>
      <c r="D126" s="33"/>
      <c r="E126" s="166" t="str">
        <f>E7</f>
        <v>Nemocnice Třebíč</v>
      </c>
      <c r="F126" s="28"/>
      <c r="G126" s="28"/>
      <c r="H126" s="28"/>
      <c r="I126" s="33"/>
      <c r="J126" s="33"/>
      <c r="K126" s="33"/>
      <c r="L126" s="55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="2" customFormat="1" ht="12" customHeight="1">
      <c r="A127" s="31"/>
      <c r="B127" s="32"/>
      <c r="C127" s="28" t="s">
        <v>90</v>
      </c>
      <c r="D127" s="33"/>
      <c r="E127" s="33"/>
      <c r="F127" s="33"/>
      <c r="G127" s="33"/>
      <c r="H127" s="33"/>
      <c r="I127" s="33"/>
      <c r="J127" s="33"/>
      <c r="K127" s="33"/>
      <c r="L127" s="55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="2" customFormat="1" ht="16.5" customHeight="1">
      <c r="A128" s="31"/>
      <c r="B128" s="32"/>
      <c r="C128" s="33"/>
      <c r="D128" s="33"/>
      <c r="E128" s="68" t="str">
        <f>E9</f>
        <v>20-SO091-01 - Stavební úpravy 1.NP pavilonu U</v>
      </c>
      <c r="F128" s="33"/>
      <c r="G128" s="33"/>
      <c r="H128" s="33"/>
      <c r="I128" s="33"/>
      <c r="J128" s="33"/>
      <c r="K128" s="33"/>
      <c r="L128" s="55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="2" customFormat="1" ht="6.96" customHeight="1">
      <c r="A129" s="31"/>
      <c r="B129" s="32"/>
      <c r="C129" s="33"/>
      <c r="D129" s="33"/>
      <c r="E129" s="33"/>
      <c r="F129" s="33"/>
      <c r="G129" s="33"/>
      <c r="H129" s="33"/>
      <c r="I129" s="33"/>
      <c r="J129" s="33"/>
      <c r="K129" s="33"/>
      <c r="L129" s="55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="2" customFormat="1" ht="12" customHeight="1">
      <c r="A130" s="31"/>
      <c r="B130" s="32"/>
      <c r="C130" s="28" t="s">
        <v>18</v>
      </c>
      <c r="D130" s="33"/>
      <c r="E130" s="33"/>
      <c r="F130" s="25" t="str">
        <f>F12</f>
        <v>Třebíč</v>
      </c>
      <c r="G130" s="33"/>
      <c r="H130" s="33"/>
      <c r="I130" s="28" t="s">
        <v>20</v>
      </c>
      <c r="J130" s="71" t="str">
        <f>IF(J12="","",J12)</f>
        <v>26. 10. 2020</v>
      </c>
      <c r="K130" s="33"/>
      <c r="L130" s="55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="2" customFormat="1" ht="6.96" customHeight="1">
      <c r="A131" s="31"/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55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="2" customFormat="1" ht="25.65" customHeight="1">
      <c r="A132" s="31"/>
      <c r="B132" s="32"/>
      <c r="C132" s="28" t="s">
        <v>22</v>
      </c>
      <c r="D132" s="33"/>
      <c r="E132" s="33"/>
      <c r="F132" s="25" t="str">
        <f>E15</f>
        <v>Kraj Vysočna, Jihlava</v>
      </c>
      <c r="G132" s="33"/>
      <c r="H132" s="33"/>
      <c r="I132" s="28" t="s">
        <v>28</v>
      </c>
      <c r="J132" s="29" t="str">
        <f>E21</f>
        <v>Ing. arch. Martin Borák</v>
      </c>
      <c r="K132" s="33"/>
      <c r="L132" s="55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="2" customFormat="1" ht="15.15" customHeight="1">
      <c r="A133" s="31"/>
      <c r="B133" s="32"/>
      <c r="C133" s="28" t="s">
        <v>26</v>
      </c>
      <c r="D133" s="33"/>
      <c r="E133" s="33"/>
      <c r="F133" s="25" t="str">
        <f>IF(E18="","",E18)</f>
        <v>dle výběru investora</v>
      </c>
      <c r="G133" s="33"/>
      <c r="H133" s="33"/>
      <c r="I133" s="28" t="s">
        <v>31</v>
      </c>
      <c r="J133" s="29" t="str">
        <f>E24</f>
        <v xml:space="preserve"> </v>
      </c>
      <c r="K133" s="33"/>
      <c r="L133" s="55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="2" customFormat="1" ht="10.32" customHeight="1">
      <c r="A134" s="31"/>
      <c r="B134" s="32"/>
      <c r="C134" s="33"/>
      <c r="D134" s="33"/>
      <c r="E134" s="33"/>
      <c r="F134" s="33"/>
      <c r="G134" s="33"/>
      <c r="H134" s="33"/>
      <c r="I134" s="33"/>
      <c r="J134" s="33"/>
      <c r="K134" s="33"/>
      <c r="L134" s="55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="11" customFormat="1" ht="29.28" customHeight="1">
      <c r="A135" s="183"/>
      <c r="B135" s="184"/>
      <c r="C135" s="185" t="s">
        <v>118</v>
      </c>
      <c r="D135" s="186" t="s">
        <v>59</v>
      </c>
      <c r="E135" s="186" t="s">
        <v>55</v>
      </c>
      <c r="F135" s="186" t="s">
        <v>56</v>
      </c>
      <c r="G135" s="186" t="s">
        <v>119</v>
      </c>
      <c r="H135" s="186" t="s">
        <v>120</v>
      </c>
      <c r="I135" s="186" t="s">
        <v>121</v>
      </c>
      <c r="J135" s="186" t="s">
        <v>94</v>
      </c>
      <c r="K135" s="187" t="s">
        <v>122</v>
      </c>
      <c r="L135" s="188"/>
      <c r="M135" s="92" t="s">
        <v>1</v>
      </c>
      <c r="N135" s="93" t="s">
        <v>38</v>
      </c>
      <c r="O135" s="93" t="s">
        <v>123</v>
      </c>
      <c r="P135" s="93" t="s">
        <v>124</v>
      </c>
      <c r="Q135" s="93" t="s">
        <v>125</v>
      </c>
      <c r="R135" s="93" t="s">
        <v>126</v>
      </c>
      <c r="S135" s="93" t="s">
        <v>127</v>
      </c>
      <c r="T135" s="94" t="s">
        <v>128</v>
      </c>
      <c r="U135" s="183"/>
      <c r="V135" s="183"/>
      <c r="W135" s="183"/>
      <c r="X135" s="183"/>
      <c r="Y135" s="183"/>
      <c r="Z135" s="183"/>
      <c r="AA135" s="183"/>
      <c r="AB135" s="183"/>
      <c r="AC135" s="183"/>
      <c r="AD135" s="183"/>
      <c r="AE135" s="183"/>
    </row>
    <row r="136" s="2" customFormat="1" ht="22.8" customHeight="1">
      <c r="A136" s="31"/>
      <c r="B136" s="32"/>
      <c r="C136" s="99" t="s">
        <v>129</v>
      </c>
      <c r="D136" s="33"/>
      <c r="E136" s="33"/>
      <c r="F136" s="33"/>
      <c r="G136" s="33"/>
      <c r="H136" s="33"/>
      <c r="I136" s="33"/>
      <c r="J136" s="189">
        <f>BK136</f>
        <v>32446831.020000003</v>
      </c>
      <c r="K136" s="33"/>
      <c r="L136" s="37"/>
      <c r="M136" s="95"/>
      <c r="N136" s="190"/>
      <c r="O136" s="96"/>
      <c r="P136" s="191">
        <f>P137+P172+P256</f>
        <v>7412.6512220000004</v>
      </c>
      <c r="Q136" s="96"/>
      <c r="R136" s="191">
        <f>R137+R172+R256</f>
        <v>161.0921295</v>
      </c>
      <c r="S136" s="96"/>
      <c r="T136" s="192">
        <f>T137+T172+T256</f>
        <v>459.81819999999999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73</v>
      </c>
      <c r="AU136" s="16" t="s">
        <v>96</v>
      </c>
      <c r="BK136" s="193">
        <f>BK137+BK172+BK256</f>
        <v>32446831.020000003</v>
      </c>
    </row>
    <row r="137" s="12" customFormat="1" ht="25.92" customHeight="1">
      <c r="A137" s="12"/>
      <c r="B137" s="194"/>
      <c r="C137" s="195"/>
      <c r="D137" s="196" t="s">
        <v>73</v>
      </c>
      <c r="E137" s="197" t="s">
        <v>130</v>
      </c>
      <c r="F137" s="197" t="s">
        <v>131</v>
      </c>
      <c r="G137" s="195"/>
      <c r="H137" s="195"/>
      <c r="I137" s="195"/>
      <c r="J137" s="198">
        <f>BK137</f>
        <v>3686938.0099999998</v>
      </c>
      <c r="K137" s="195"/>
      <c r="L137" s="199"/>
      <c r="M137" s="200"/>
      <c r="N137" s="201"/>
      <c r="O137" s="201"/>
      <c r="P137" s="202">
        <f>P138+P146+P163+P169</f>
        <v>3870.7188220000003</v>
      </c>
      <c r="Q137" s="201"/>
      <c r="R137" s="202">
        <f>R138+R146+R163+R169</f>
        <v>110.15722149999999</v>
      </c>
      <c r="S137" s="201"/>
      <c r="T137" s="203">
        <f>T138+T146+T163+T169</f>
        <v>437.69049999999999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4" t="s">
        <v>82</v>
      </c>
      <c r="AT137" s="205" t="s">
        <v>73</v>
      </c>
      <c r="AU137" s="205" t="s">
        <v>74</v>
      </c>
      <c r="AY137" s="204" t="s">
        <v>132</v>
      </c>
      <c r="BK137" s="206">
        <f>BK138+BK146+BK163+BK169</f>
        <v>3686938.0099999998</v>
      </c>
    </row>
    <row r="138" s="12" customFormat="1" ht="22.8" customHeight="1">
      <c r="A138" s="12"/>
      <c r="B138" s="194"/>
      <c r="C138" s="195"/>
      <c r="D138" s="196" t="s">
        <v>73</v>
      </c>
      <c r="E138" s="207" t="s">
        <v>133</v>
      </c>
      <c r="F138" s="207" t="s">
        <v>134</v>
      </c>
      <c r="G138" s="195"/>
      <c r="H138" s="195"/>
      <c r="I138" s="195"/>
      <c r="J138" s="208">
        <f>BK138</f>
        <v>687674.30000000005</v>
      </c>
      <c r="K138" s="195"/>
      <c r="L138" s="199"/>
      <c r="M138" s="200"/>
      <c r="N138" s="201"/>
      <c r="O138" s="201"/>
      <c r="P138" s="202">
        <f>SUM(P139:P145)</f>
        <v>580.54375000000005</v>
      </c>
      <c r="Q138" s="201"/>
      <c r="R138" s="202">
        <f>SUM(R139:R145)</f>
        <v>109.96704149999999</v>
      </c>
      <c r="S138" s="201"/>
      <c r="T138" s="203">
        <f>SUM(T139:T145)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4" t="s">
        <v>82</v>
      </c>
      <c r="AT138" s="205" t="s">
        <v>73</v>
      </c>
      <c r="AU138" s="205" t="s">
        <v>82</v>
      </c>
      <c r="AY138" s="204" t="s">
        <v>132</v>
      </c>
      <c r="BK138" s="206">
        <f>SUM(BK139:BK145)</f>
        <v>687674.30000000005</v>
      </c>
    </row>
    <row r="139" s="2" customFormat="1" ht="16.5" customHeight="1">
      <c r="A139" s="31"/>
      <c r="B139" s="32"/>
      <c r="C139" s="209" t="s">
        <v>82</v>
      </c>
      <c r="D139" s="209" t="s">
        <v>135</v>
      </c>
      <c r="E139" s="210" t="s">
        <v>136</v>
      </c>
      <c r="F139" s="211" t="s">
        <v>137</v>
      </c>
      <c r="G139" s="212" t="s">
        <v>138</v>
      </c>
      <c r="H139" s="213">
        <v>165</v>
      </c>
      <c r="I139" s="214">
        <v>1100</v>
      </c>
      <c r="J139" s="214">
        <f>ROUND(I139*H139,2)</f>
        <v>181500</v>
      </c>
      <c r="K139" s="211" t="s">
        <v>1</v>
      </c>
      <c r="L139" s="37"/>
      <c r="M139" s="215" t="s">
        <v>1</v>
      </c>
      <c r="N139" s="216" t="s">
        <v>39</v>
      </c>
      <c r="O139" s="217">
        <v>0</v>
      </c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9" t="s">
        <v>139</v>
      </c>
      <c r="AT139" s="219" t="s">
        <v>135</v>
      </c>
      <c r="AU139" s="219" t="s">
        <v>84</v>
      </c>
      <c r="AY139" s="16" t="s">
        <v>132</v>
      </c>
      <c r="BE139" s="220">
        <f>IF(N139="základní",J139,0)</f>
        <v>181500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6" t="s">
        <v>82</v>
      </c>
      <c r="BK139" s="220">
        <f>ROUND(I139*H139,2)</f>
        <v>181500</v>
      </c>
      <c r="BL139" s="16" t="s">
        <v>139</v>
      </c>
      <c r="BM139" s="219" t="s">
        <v>140</v>
      </c>
    </row>
    <row r="140" s="2" customFormat="1" ht="21.75" customHeight="1">
      <c r="A140" s="31"/>
      <c r="B140" s="32"/>
      <c r="C140" s="209" t="s">
        <v>84</v>
      </c>
      <c r="D140" s="209" t="s">
        <v>135</v>
      </c>
      <c r="E140" s="210" t="s">
        <v>141</v>
      </c>
      <c r="F140" s="211" t="s">
        <v>142</v>
      </c>
      <c r="G140" s="212" t="s">
        <v>138</v>
      </c>
      <c r="H140" s="213">
        <v>745</v>
      </c>
      <c r="I140" s="214">
        <v>277</v>
      </c>
      <c r="J140" s="214">
        <f>ROUND(I140*H140,2)</f>
        <v>206365</v>
      </c>
      <c r="K140" s="211" t="s">
        <v>143</v>
      </c>
      <c r="L140" s="37"/>
      <c r="M140" s="215" t="s">
        <v>1</v>
      </c>
      <c r="N140" s="216" t="s">
        <v>39</v>
      </c>
      <c r="O140" s="217">
        <v>0.46600000000000003</v>
      </c>
      <c r="P140" s="217">
        <f>O140*H140</f>
        <v>347.17000000000002</v>
      </c>
      <c r="Q140" s="217">
        <v>0.028400000000000002</v>
      </c>
      <c r="R140" s="217">
        <f>Q140*H140</f>
        <v>21.158000000000001</v>
      </c>
      <c r="S140" s="217">
        <v>0</v>
      </c>
      <c r="T140" s="218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9" t="s">
        <v>139</v>
      </c>
      <c r="AT140" s="219" t="s">
        <v>135</v>
      </c>
      <c r="AU140" s="219" t="s">
        <v>84</v>
      </c>
      <c r="AY140" s="16" t="s">
        <v>132</v>
      </c>
      <c r="BE140" s="220">
        <f>IF(N140="základní",J140,0)</f>
        <v>206365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6" t="s">
        <v>82</v>
      </c>
      <c r="BK140" s="220">
        <f>ROUND(I140*H140,2)</f>
        <v>206365</v>
      </c>
      <c r="BL140" s="16" t="s">
        <v>139</v>
      </c>
      <c r="BM140" s="219" t="s">
        <v>144</v>
      </c>
    </row>
    <row r="141" s="13" customFormat="1">
      <c r="A141" s="13"/>
      <c r="B141" s="221"/>
      <c r="C141" s="222"/>
      <c r="D141" s="223" t="s">
        <v>145</v>
      </c>
      <c r="E141" s="224" t="s">
        <v>1</v>
      </c>
      <c r="F141" s="225" t="s">
        <v>146</v>
      </c>
      <c r="G141" s="222"/>
      <c r="H141" s="226">
        <v>745</v>
      </c>
      <c r="I141" s="222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1" t="s">
        <v>145</v>
      </c>
      <c r="AU141" s="231" t="s">
        <v>84</v>
      </c>
      <c r="AV141" s="13" t="s">
        <v>84</v>
      </c>
      <c r="AW141" s="13" t="s">
        <v>30</v>
      </c>
      <c r="AX141" s="13" t="s">
        <v>82</v>
      </c>
      <c r="AY141" s="231" t="s">
        <v>132</v>
      </c>
    </row>
    <row r="142" s="2" customFormat="1" ht="16.5" customHeight="1">
      <c r="A142" s="31"/>
      <c r="B142" s="32"/>
      <c r="C142" s="209" t="s">
        <v>147</v>
      </c>
      <c r="D142" s="209" t="s">
        <v>135</v>
      </c>
      <c r="E142" s="210" t="s">
        <v>148</v>
      </c>
      <c r="F142" s="211" t="s">
        <v>149</v>
      </c>
      <c r="G142" s="212" t="s">
        <v>138</v>
      </c>
      <c r="H142" s="213">
        <v>757</v>
      </c>
      <c r="I142" s="214">
        <v>390</v>
      </c>
      <c r="J142" s="214">
        <f>ROUND(I142*H142,2)</f>
        <v>295230</v>
      </c>
      <c r="K142" s="211" t="s">
        <v>143</v>
      </c>
      <c r="L142" s="37"/>
      <c r="M142" s="215" t="s">
        <v>1</v>
      </c>
      <c r="N142" s="216" t="s">
        <v>39</v>
      </c>
      <c r="O142" s="217">
        <v>0.30499999999999999</v>
      </c>
      <c r="P142" s="217">
        <f>O142*H142</f>
        <v>230.88499999999999</v>
      </c>
      <c r="Q142" s="217">
        <v>0.1173</v>
      </c>
      <c r="R142" s="217">
        <f>Q142*H142</f>
        <v>88.796099999999996</v>
      </c>
      <c r="S142" s="217">
        <v>0</v>
      </c>
      <c r="T142" s="218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9" t="s">
        <v>139</v>
      </c>
      <c r="AT142" s="219" t="s">
        <v>135</v>
      </c>
      <c r="AU142" s="219" t="s">
        <v>84</v>
      </c>
      <c r="AY142" s="16" t="s">
        <v>132</v>
      </c>
      <c r="BE142" s="220">
        <f>IF(N142="základní",J142,0)</f>
        <v>295230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6" t="s">
        <v>82</v>
      </c>
      <c r="BK142" s="220">
        <f>ROUND(I142*H142,2)</f>
        <v>295230</v>
      </c>
      <c r="BL142" s="16" t="s">
        <v>139</v>
      </c>
      <c r="BM142" s="219" t="s">
        <v>150</v>
      </c>
    </row>
    <row r="143" s="13" customFormat="1">
      <c r="A143" s="13"/>
      <c r="B143" s="221"/>
      <c r="C143" s="222"/>
      <c r="D143" s="223" t="s">
        <v>145</v>
      </c>
      <c r="E143" s="224" t="s">
        <v>1</v>
      </c>
      <c r="F143" s="225" t="s">
        <v>151</v>
      </c>
      <c r="G143" s="222"/>
      <c r="H143" s="226">
        <v>757</v>
      </c>
      <c r="I143" s="222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1" t="s">
        <v>145</v>
      </c>
      <c r="AU143" s="231" t="s">
        <v>84</v>
      </c>
      <c r="AV143" s="13" t="s">
        <v>84</v>
      </c>
      <c r="AW143" s="13" t="s">
        <v>30</v>
      </c>
      <c r="AX143" s="13" t="s">
        <v>82</v>
      </c>
      <c r="AY143" s="231" t="s">
        <v>132</v>
      </c>
    </row>
    <row r="144" s="2" customFormat="1" ht="16.5" customHeight="1">
      <c r="A144" s="31"/>
      <c r="B144" s="32"/>
      <c r="C144" s="209" t="s">
        <v>139</v>
      </c>
      <c r="D144" s="209" t="s">
        <v>135</v>
      </c>
      <c r="E144" s="210" t="s">
        <v>152</v>
      </c>
      <c r="F144" s="211" t="s">
        <v>153</v>
      </c>
      <c r="G144" s="212" t="s">
        <v>138</v>
      </c>
      <c r="H144" s="213">
        <v>99.549999999999997</v>
      </c>
      <c r="I144" s="214">
        <v>46</v>
      </c>
      <c r="J144" s="214">
        <f>ROUND(I144*H144,2)</f>
        <v>4579.3000000000002</v>
      </c>
      <c r="K144" s="211" t="s">
        <v>143</v>
      </c>
      <c r="L144" s="37"/>
      <c r="M144" s="215" t="s">
        <v>1</v>
      </c>
      <c r="N144" s="216" t="s">
        <v>39</v>
      </c>
      <c r="O144" s="217">
        <v>0.025000000000000001</v>
      </c>
      <c r="P144" s="217">
        <f>O144*H144</f>
        <v>2.48875</v>
      </c>
      <c r="Q144" s="217">
        <v>0.00012999999999999999</v>
      </c>
      <c r="R144" s="217">
        <f>Q144*H144</f>
        <v>0.012941499999999998</v>
      </c>
      <c r="S144" s="217">
        <v>0</v>
      </c>
      <c r="T144" s="218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9" t="s">
        <v>139</v>
      </c>
      <c r="AT144" s="219" t="s">
        <v>135</v>
      </c>
      <c r="AU144" s="219" t="s">
        <v>84</v>
      </c>
      <c r="AY144" s="16" t="s">
        <v>132</v>
      </c>
      <c r="BE144" s="220">
        <f>IF(N144="základní",J144,0)</f>
        <v>4579.3000000000002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6" t="s">
        <v>82</v>
      </c>
      <c r="BK144" s="220">
        <f>ROUND(I144*H144,2)</f>
        <v>4579.3000000000002</v>
      </c>
      <c r="BL144" s="16" t="s">
        <v>139</v>
      </c>
      <c r="BM144" s="219" t="s">
        <v>154</v>
      </c>
    </row>
    <row r="145" s="13" customFormat="1">
      <c r="A145" s="13"/>
      <c r="B145" s="221"/>
      <c r="C145" s="222"/>
      <c r="D145" s="223" t="s">
        <v>145</v>
      </c>
      <c r="E145" s="224" t="s">
        <v>1</v>
      </c>
      <c r="F145" s="225" t="s">
        <v>155</v>
      </c>
      <c r="G145" s="222"/>
      <c r="H145" s="226">
        <v>99.549999999999997</v>
      </c>
      <c r="I145" s="222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1" t="s">
        <v>145</v>
      </c>
      <c r="AU145" s="231" t="s">
        <v>84</v>
      </c>
      <c r="AV145" s="13" t="s">
        <v>84</v>
      </c>
      <c r="AW145" s="13" t="s">
        <v>30</v>
      </c>
      <c r="AX145" s="13" t="s">
        <v>82</v>
      </c>
      <c r="AY145" s="231" t="s">
        <v>132</v>
      </c>
    </row>
    <row r="146" s="12" customFormat="1" ht="22.8" customHeight="1">
      <c r="A146" s="12"/>
      <c r="B146" s="194"/>
      <c r="C146" s="195"/>
      <c r="D146" s="196" t="s">
        <v>73</v>
      </c>
      <c r="E146" s="207" t="s">
        <v>156</v>
      </c>
      <c r="F146" s="207" t="s">
        <v>157</v>
      </c>
      <c r="G146" s="195"/>
      <c r="H146" s="195"/>
      <c r="I146" s="195"/>
      <c r="J146" s="208">
        <f>BK146</f>
        <v>1716431.24</v>
      </c>
      <c r="K146" s="195"/>
      <c r="L146" s="199"/>
      <c r="M146" s="200"/>
      <c r="N146" s="201"/>
      <c r="O146" s="201"/>
      <c r="P146" s="202">
        <f>SUM(P147:P162)</f>
        <v>1162.3485500000002</v>
      </c>
      <c r="Q146" s="201"/>
      <c r="R146" s="202">
        <f>SUM(R147:R162)</f>
        <v>0.19017999999999999</v>
      </c>
      <c r="S146" s="201"/>
      <c r="T146" s="203">
        <f>SUM(T147:T162)</f>
        <v>437.69049999999999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4" t="s">
        <v>82</v>
      </c>
      <c r="AT146" s="205" t="s">
        <v>73</v>
      </c>
      <c r="AU146" s="205" t="s">
        <v>82</v>
      </c>
      <c r="AY146" s="204" t="s">
        <v>132</v>
      </c>
      <c r="BK146" s="206">
        <f>SUM(BK147:BK162)</f>
        <v>1716431.24</v>
      </c>
    </row>
    <row r="147" s="2" customFormat="1" ht="21.75" customHeight="1">
      <c r="A147" s="31"/>
      <c r="B147" s="32"/>
      <c r="C147" s="209" t="s">
        <v>158</v>
      </c>
      <c r="D147" s="209" t="s">
        <v>135</v>
      </c>
      <c r="E147" s="210" t="s">
        <v>159</v>
      </c>
      <c r="F147" s="211" t="s">
        <v>160</v>
      </c>
      <c r="G147" s="212" t="s">
        <v>138</v>
      </c>
      <c r="H147" s="213">
        <v>757</v>
      </c>
      <c r="I147" s="214">
        <v>64</v>
      </c>
      <c r="J147" s="214">
        <f>ROUND(I147*H147,2)</f>
        <v>48448</v>
      </c>
      <c r="K147" s="211" t="s">
        <v>143</v>
      </c>
      <c r="L147" s="37"/>
      <c r="M147" s="215" t="s">
        <v>1</v>
      </c>
      <c r="N147" s="216" t="s">
        <v>39</v>
      </c>
      <c r="O147" s="217">
        <v>0.126</v>
      </c>
      <c r="P147" s="217">
        <f>O147*H147</f>
        <v>95.382000000000005</v>
      </c>
      <c r="Q147" s="217">
        <v>0.00021000000000000001</v>
      </c>
      <c r="R147" s="217">
        <f>Q147*H147</f>
        <v>0.15897</v>
      </c>
      <c r="S147" s="217">
        <v>0</v>
      </c>
      <c r="T147" s="218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9" t="s">
        <v>139</v>
      </c>
      <c r="AT147" s="219" t="s">
        <v>135</v>
      </c>
      <c r="AU147" s="219" t="s">
        <v>84</v>
      </c>
      <c r="AY147" s="16" t="s">
        <v>132</v>
      </c>
      <c r="BE147" s="220">
        <f>IF(N147="základní",J147,0)</f>
        <v>48448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6" t="s">
        <v>82</v>
      </c>
      <c r="BK147" s="220">
        <f>ROUND(I147*H147,2)</f>
        <v>48448</v>
      </c>
      <c r="BL147" s="16" t="s">
        <v>139</v>
      </c>
      <c r="BM147" s="219" t="s">
        <v>161</v>
      </c>
    </row>
    <row r="148" s="13" customFormat="1">
      <c r="A148" s="13"/>
      <c r="B148" s="221"/>
      <c r="C148" s="222"/>
      <c r="D148" s="223" t="s">
        <v>145</v>
      </c>
      <c r="E148" s="224" t="s">
        <v>1</v>
      </c>
      <c r="F148" s="225" t="s">
        <v>151</v>
      </c>
      <c r="G148" s="222"/>
      <c r="H148" s="226">
        <v>757</v>
      </c>
      <c r="I148" s="222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145</v>
      </c>
      <c r="AU148" s="231" t="s">
        <v>84</v>
      </c>
      <c r="AV148" s="13" t="s">
        <v>84</v>
      </c>
      <c r="AW148" s="13" t="s">
        <v>30</v>
      </c>
      <c r="AX148" s="13" t="s">
        <v>82</v>
      </c>
      <c r="AY148" s="231" t="s">
        <v>132</v>
      </c>
    </row>
    <row r="149" s="2" customFormat="1" ht="21.75" customHeight="1">
      <c r="A149" s="31"/>
      <c r="B149" s="32"/>
      <c r="C149" s="209" t="s">
        <v>133</v>
      </c>
      <c r="D149" s="209" t="s">
        <v>135</v>
      </c>
      <c r="E149" s="210" t="s">
        <v>162</v>
      </c>
      <c r="F149" s="211" t="s">
        <v>163</v>
      </c>
      <c r="G149" s="212" t="s">
        <v>138</v>
      </c>
      <c r="H149" s="213">
        <v>757</v>
      </c>
      <c r="I149" s="214">
        <v>108</v>
      </c>
      <c r="J149" s="214">
        <f>ROUND(I149*H149,2)</f>
        <v>81756</v>
      </c>
      <c r="K149" s="211" t="s">
        <v>143</v>
      </c>
      <c r="L149" s="37"/>
      <c r="M149" s="215" t="s">
        <v>1</v>
      </c>
      <c r="N149" s="216" t="s">
        <v>39</v>
      </c>
      <c r="O149" s="217">
        <v>0.308</v>
      </c>
      <c r="P149" s="217">
        <f>O149*H149</f>
        <v>233.15600000000001</v>
      </c>
      <c r="Q149" s="217">
        <v>4.0000000000000003E-05</v>
      </c>
      <c r="R149" s="217">
        <f>Q149*H149</f>
        <v>0.030280000000000001</v>
      </c>
      <c r="S149" s="217">
        <v>0</v>
      </c>
      <c r="T149" s="218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9" t="s">
        <v>139</v>
      </c>
      <c r="AT149" s="219" t="s">
        <v>135</v>
      </c>
      <c r="AU149" s="219" t="s">
        <v>84</v>
      </c>
      <c r="AY149" s="16" t="s">
        <v>132</v>
      </c>
      <c r="BE149" s="220">
        <f>IF(N149="základní",J149,0)</f>
        <v>81756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6" t="s">
        <v>82</v>
      </c>
      <c r="BK149" s="220">
        <f>ROUND(I149*H149,2)</f>
        <v>81756</v>
      </c>
      <c r="BL149" s="16" t="s">
        <v>139</v>
      </c>
      <c r="BM149" s="219" t="s">
        <v>164</v>
      </c>
    </row>
    <row r="150" s="13" customFormat="1">
      <c r="A150" s="13"/>
      <c r="B150" s="221"/>
      <c r="C150" s="222"/>
      <c r="D150" s="223" t="s">
        <v>145</v>
      </c>
      <c r="E150" s="224" t="s">
        <v>1</v>
      </c>
      <c r="F150" s="225" t="s">
        <v>151</v>
      </c>
      <c r="G150" s="222"/>
      <c r="H150" s="226">
        <v>757</v>
      </c>
      <c r="I150" s="222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145</v>
      </c>
      <c r="AU150" s="231" t="s">
        <v>84</v>
      </c>
      <c r="AV150" s="13" t="s">
        <v>84</v>
      </c>
      <c r="AW150" s="13" t="s">
        <v>30</v>
      </c>
      <c r="AX150" s="13" t="s">
        <v>82</v>
      </c>
      <c r="AY150" s="231" t="s">
        <v>132</v>
      </c>
    </row>
    <row r="151" s="2" customFormat="1" ht="16.5" customHeight="1">
      <c r="A151" s="31"/>
      <c r="B151" s="32"/>
      <c r="C151" s="209" t="s">
        <v>165</v>
      </c>
      <c r="D151" s="209" t="s">
        <v>135</v>
      </c>
      <c r="E151" s="210" t="s">
        <v>166</v>
      </c>
      <c r="F151" s="211" t="s">
        <v>167</v>
      </c>
      <c r="G151" s="212" t="s">
        <v>138</v>
      </c>
      <c r="H151" s="213">
        <v>657.45000000000005</v>
      </c>
      <c r="I151" s="214">
        <v>12.199999999999999</v>
      </c>
      <c r="J151" s="214">
        <f>ROUND(I151*H151,2)</f>
        <v>8020.8900000000003</v>
      </c>
      <c r="K151" s="211" t="s">
        <v>143</v>
      </c>
      <c r="L151" s="37"/>
      <c r="M151" s="215" t="s">
        <v>1</v>
      </c>
      <c r="N151" s="216" t="s">
        <v>39</v>
      </c>
      <c r="O151" s="217">
        <v>0.032000000000000001</v>
      </c>
      <c r="P151" s="217">
        <f>O151*H151</f>
        <v>21.038400000000003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9" t="s">
        <v>139</v>
      </c>
      <c r="AT151" s="219" t="s">
        <v>135</v>
      </c>
      <c r="AU151" s="219" t="s">
        <v>84</v>
      </c>
      <c r="AY151" s="16" t="s">
        <v>132</v>
      </c>
      <c r="BE151" s="220">
        <f>IF(N151="základní",J151,0)</f>
        <v>8020.8900000000003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6" t="s">
        <v>82</v>
      </c>
      <c r="BK151" s="220">
        <f>ROUND(I151*H151,2)</f>
        <v>8020.8900000000003</v>
      </c>
      <c r="BL151" s="16" t="s">
        <v>139</v>
      </c>
      <c r="BM151" s="219" t="s">
        <v>168</v>
      </c>
    </row>
    <row r="152" s="2" customFormat="1" ht="16.5" customHeight="1">
      <c r="A152" s="31"/>
      <c r="B152" s="32"/>
      <c r="C152" s="209" t="s">
        <v>169</v>
      </c>
      <c r="D152" s="209" t="s">
        <v>135</v>
      </c>
      <c r="E152" s="210" t="s">
        <v>170</v>
      </c>
      <c r="F152" s="211" t="s">
        <v>171</v>
      </c>
      <c r="G152" s="212" t="s">
        <v>138</v>
      </c>
      <c r="H152" s="213">
        <v>1450</v>
      </c>
      <c r="I152" s="214">
        <v>113</v>
      </c>
      <c r="J152" s="214">
        <f>ROUND(I152*H152,2)</f>
        <v>163850</v>
      </c>
      <c r="K152" s="211" t="s">
        <v>143</v>
      </c>
      <c r="L152" s="37"/>
      <c r="M152" s="215" t="s">
        <v>1</v>
      </c>
      <c r="N152" s="216" t="s">
        <v>39</v>
      </c>
      <c r="O152" s="217">
        <v>0.28399999999999997</v>
      </c>
      <c r="P152" s="217">
        <f>O152*H152</f>
        <v>411.79999999999995</v>
      </c>
      <c r="Q152" s="217">
        <v>0</v>
      </c>
      <c r="R152" s="217">
        <f>Q152*H152</f>
        <v>0</v>
      </c>
      <c r="S152" s="217">
        <v>0.26100000000000001</v>
      </c>
      <c r="T152" s="218">
        <f>S152*H152</f>
        <v>378.44999999999999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9" t="s">
        <v>139</v>
      </c>
      <c r="AT152" s="219" t="s">
        <v>135</v>
      </c>
      <c r="AU152" s="219" t="s">
        <v>84</v>
      </c>
      <c r="AY152" s="16" t="s">
        <v>132</v>
      </c>
      <c r="BE152" s="220">
        <f>IF(N152="základní",J152,0)</f>
        <v>163850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6" t="s">
        <v>82</v>
      </c>
      <c r="BK152" s="220">
        <f>ROUND(I152*H152,2)</f>
        <v>163850</v>
      </c>
      <c r="BL152" s="16" t="s">
        <v>139</v>
      </c>
      <c r="BM152" s="219" t="s">
        <v>172</v>
      </c>
    </row>
    <row r="153" s="13" customFormat="1">
      <c r="A153" s="13"/>
      <c r="B153" s="221"/>
      <c r="C153" s="222"/>
      <c r="D153" s="223" t="s">
        <v>145</v>
      </c>
      <c r="E153" s="224" t="s">
        <v>1</v>
      </c>
      <c r="F153" s="225" t="s">
        <v>173</v>
      </c>
      <c r="G153" s="222"/>
      <c r="H153" s="226">
        <v>1450</v>
      </c>
      <c r="I153" s="222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1" t="s">
        <v>145</v>
      </c>
      <c r="AU153" s="231" t="s">
        <v>84</v>
      </c>
      <c r="AV153" s="13" t="s">
        <v>84</v>
      </c>
      <c r="AW153" s="13" t="s">
        <v>30</v>
      </c>
      <c r="AX153" s="13" t="s">
        <v>82</v>
      </c>
      <c r="AY153" s="231" t="s">
        <v>132</v>
      </c>
    </row>
    <row r="154" s="2" customFormat="1" ht="21.75" customHeight="1">
      <c r="A154" s="31"/>
      <c r="B154" s="32"/>
      <c r="C154" s="209" t="s">
        <v>156</v>
      </c>
      <c r="D154" s="209" t="s">
        <v>135</v>
      </c>
      <c r="E154" s="210" t="s">
        <v>174</v>
      </c>
      <c r="F154" s="211" t="s">
        <v>175</v>
      </c>
      <c r="G154" s="212" t="s">
        <v>138</v>
      </c>
      <c r="H154" s="213">
        <v>657.45000000000005</v>
      </c>
      <c r="I154" s="214">
        <v>185</v>
      </c>
      <c r="J154" s="214">
        <f>ROUND(I154*H154,2)</f>
        <v>121628.25</v>
      </c>
      <c r="K154" s="211" t="s">
        <v>1</v>
      </c>
      <c r="L154" s="37"/>
      <c r="M154" s="215" t="s">
        <v>1</v>
      </c>
      <c r="N154" s="216" t="s">
        <v>39</v>
      </c>
      <c r="O154" s="217">
        <v>0.30099999999999999</v>
      </c>
      <c r="P154" s="217">
        <f>O154*H154</f>
        <v>197.89245</v>
      </c>
      <c r="Q154" s="217">
        <v>0</v>
      </c>
      <c r="R154" s="217">
        <f>Q154*H154</f>
        <v>0</v>
      </c>
      <c r="S154" s="217">
        <v>0.089999999999999997</v>
      </c>
      <c r="T154" s="218">
        <f>S154*H154</f>
        <v>59.170500000000004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9" t="s">
        <v>139</v>
      </c>
      <c r="AT154" s="219" t="s">
        <v>135</v>
      </c>
      <c r="AU154" s="219" t="s">
        <v>84</v>
      </c>
      <c r="AY154" s="16" t="s">
        <v>132</v>
      </c>
      <c r="BE154" s="220">
        <f>IF(N154="základní",J154,0)</f>
        <v>121628.25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6" t="s">
        <v>82</v>
      </c>
      <c r="BK154" s="220">
        <f>ROUND(I154*H154,2)</f>
        <v>121628.25</v>
      </c>
      <c r="BL154" s="16" t="s">
        <v>139</v>
      </c>
      <c r="BM154" s="219" t="s">
        <v>176</v>
      </c>
    </row>
    <row r="155" s="13" customFormat="1">
      <c r="A155" s="13"/>
      <c r="B155" s="221"/>
      <c r="C155" s="222"/>
      <c r="D155" s="223" t="s">
        <v>145</v>
      </c>
      <c r="E155" s="224" t="s">
        <v>1</v>
      </c>
      <c r="F155" s="225" t="s">
        <v>177</v>
      </c>
      <c r="G155" s="222"/>
      <c r="H155" s="226">
        <v>757</v>
      </c>
      <c r="I155" s="222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1" t="s">
        <v>145</v>
      </c>
      <c r="AU155" s="231" t="s">
        <v>84</v>
      </c>
      <c r="AV155" s="13" t="s">
        <v>84</v>
      </c>
      <c r="AW155" s="13" t="s">
        <v>30</v>
      </c>
      <c r="AX155" s="13" t="s">
        <v>74</v>
      </c>
      <c r="AY155" s="231" t="s">
        <v>132</v>
      </c>
    </row>
    <row r="156" s="13" customFormat="1">
      <c r="A156" s="13"/>
      <c r="B156" s="221"/>
      <c r="C156" s="222"/>
      <c r="D156" s="223" t="s">
        <v>145</v>
      </c>
      <c r="E156" s="224" t="s">
        <v>1</v>
      </c>
      <c r="F156" s="225" t="s">
        <v>178</v>
      </c>
      <c r="G156" s="222"/>
      <c r="H156" s="226">
        <v>-99.549999999999997</v>
      </c>
      <c r="I156" s="222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145</v>
      </c>
      <c r="AU156" s="231" t="s">
        <v>84</v>
      </c>
      <c r="AV156" s="13" t="s">
        <v>84</v>
      </c>
      <c r="AW156" s="13" t="s">
        <v>30</v>
      </c>
      <c r="AX156" s="13" t="s">
        <v>74</v>
      </c>
      <c r="AY156" s="231" t="s">
        <v>132</v>
      </c>
    </row>
    <row r="157" s="14" customFormat="1">
      <c r="A157" s="14"/>
      <c r="B157" s="232"/>
      <c r="C157" s="233"/>
      <c r="D157" s="223" t="s">
        <v>145</v>
      </c>
      <c r="E157" s="234" t="s">
        <v>1</v>
      </c>
      <c r="F157" s="235" t="s">
        <v>179</v>
      </c>
      <c r="G157" s="233"/>
      <c r="H157" s="236">
        <v>657.45000000000005</v>
      </c>
      <c r="I157" s="233"/>
      <c r="J157" s="233"/>
      <c r="K157" s="233"/>
      <c r="L157" s="237"/>
      <c r="M157" s="238"/>
      <c r="N157" s="239"/>
      <c r="O157" s="239"/>
      <c r="P157" s="239"/>
      <c r="Q157" s="239"/>
      <c r="R157" s="239"/>
      <c r="S157" s="239"/>
      <c r="T157" s="24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1" t="s">
        <v>145</v>
      </c>
      <c r="AU157" s="241" t="s">
        <v>84</v>
      </c>
      <c r="AV157" s="14" t="s">
        <v>139</v>
      </c>
      <c r="AW157" s="14" t="s">
        <v>30</v>
      </c>
      <c r="AX157" s="14" t="s">
        <v>82</v>
      </c>
      <c r="AY157" s="241" t="s">
        <v>132</v>
      </c>
    </row>
    <row r="158" s="2" customFormat="1" ht="16.5" customHeight="1">
      <c r="A158" s="31"/>
      <c r="B158" s="32"/>
      <c r="C158" s="209" t="s">
        <v>180</v>
      </c>
      <c r="D158" s="209" t="s">
        <v>135</v>
      </c>
      <c r="E158" s="210" t="s">
        <v>181</v>
      </c>
      <c r="F158" s="211" t="s">
        <v>182</v>
      </c>
      <c r="G158" s="212" t="s">
        <v>138</v>
      </c>
      <c r="H158" s="213">
        <v>657.45000000000005</v>
      </c>
      <c r="I158" s="214">
        <v>138</v>
      </c>
      <c r="J158" s="214">
        <f>ROUND(I158*H158,2)</f>
        <v>90728.100000000006</v>
      </c>
      <c r="K158" s="211" t="s">
        <v>143</v>
      </c>
      <c r="L158" s="37"/>
      <c r="M158" s="215" t="s">
        <v>1</v>
      </c>
      <c r="N158" s="216" t="s">
        <v>39</v>
      </c>
      <c r="O158" s="217">
        <v>0.30599999999999999</v>
      </c>
      <c r="P158" s="217">
        <f>O158*H158</f>
        <v>201.1797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9" t="s">
        <v>139</v>
      </c>
      <c r="AT158" s="219" t="s">
        <v>135</v>
      </c>
      <c r="AU158" s="219" t="s">
        <v>84</v>
      </c>
      <c r="AY158" s="16" t="s">
        <v>132</v>
      </c>
      <c r="BE158" s="220">
        <f>IF(N158="základní",J158,0)</f>
        <v>90728.100000000006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6" t="s">
        <v>82</v>
      </c>
      <c r="BK158" s="220">
        <f>ROUND(I158*H158,2)</f>
        <v>90728.100000000006</v>
      </c>
      <c r="BL158" s="16" t="s">
        <v>139</v>
      </c>
      <c r="BM158" s="219" t="s">
        <v>183</v>
      </c>
    </row>
    <row r="159" s="13" customFormat="1">
      <c r="A159" s="13"/>
      <c r="B159" s="221"/>
      <c r="C159" s="222"/>
      <c r="D159" s="223" t="s">
        <v>145</v>
      </c>
      <c r="E159" s="224" t="s">
        <v>1</v>
      </c>
      <c r="F159" s="225" t="s">
        <v>184</v>
      </c>
      <c r="G159" s="222"/>
      <c r="H159" s="226">
        <v>657.45000000000005</v>
      </c>
      <c r="I159" s="222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1" t="s">
        <v>145</v>
      </c>
      <c r="AU159" s="231" t="s">
        <v>84</v>
      </c>
      <c r="AV159" s="13" t="s">
        <v>84</v>
      </c>
      <c r="AW159" s="13" t="s">
        <v>30</v>
      </c>
      <c r="AX159" s="13" t="s">
        <v>82</v>
      </c>
      <c r="AY159" s="231" t="s">
        <v>132</v>
      </c>
    </row>
    <row r="160" s="2" customFormat="1" ht="16.5" customHeight="1">
      <c r="A160" s="31"/>
      <c r="B160" s="32"/>
      <c r="C160" s="209" t="s">
        <v>185</v>
      </c>
      <c r="D160" s="209" t="s">
        <v>135</v>
      </c>
      <c r="E160" s="210" t="s">
        <v>186</v>
      </c>
      <c r="F160" s="211" t="s">
        <v>187</v>
      </c>
      <c r="G160" s="212" t="s">
        <v>188</v>
      </c>
      <c r="H160" s="213">
        <v>1</v>
      </c>
      <c r="I160" s="214">
        <v>710000</v>
      </c>
      <c r="J160" s="214">
        <f>ROUND(I160*H160,2)</f>
        <v>710000</v>
      </c>
      <c r="K160" s="211" t="s">
        <v>1</v>
      </c>
      <c r="L160" s="37"/>
      <c r="M160" s="215" t="s">
        <v>1</v>
      </c>
      <c r="N160" s="216" t="s">
        <v>39</v>
      </c>
      <c r="O160" s="217">
        <v>0</v>
      </c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9" t="s">
        <v>139</v>
      </c>
      <c r="AT160" s="219" t="s">
        <v>135</v>
      </c>
      <c r="AU160" s="219" t="s">
        <v>84</v>
      </c>
      <c r="AY160" s="16" t="s">
        <v>132</v>
      </c>
      <c r="BE160" s="220">
        <f>IF(N160="základní",J160,0)</f>
        <v>710000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6" t="s">
        <v>82</v>
      </c>
      <c r="BK160" s="220">
        <f>ROUND(I160*H160,2)</f>
        <v>710000</v>
      </c>
      <c r="BL160" s="16" t="s">
        <v>139</v>
      </c>
      <c r="BM160" s="219" t="s">
        <v>189</v>
      </c>
    </row>
    <row r="161" s="2" customFormat="1" ht="16.5" customHeight="1">
      <c r="A161" s="31"/>
      <c r="B161" s="32"/>
      <c r="C161" s="209" t="s">
        <v>190</v>
      </c>
      <c r="D161" s="209" t="s">
        <v>135</v>
      </c>
      <c r="E161" s="210" t="s">
        <v>191</v>
      </c>
      <c r="F161" s="211" t="s">
        <v>192</v>
      </c>
      <c r="G161" s="212" t="s">
        <v>188</v>
      </c>
      <c r="H161" s="213">
        <v>1</v>
      </c>
      <c r="I161" s="214">
        <v>208000</v>
      </c>
      <c r="J161" s="214">
        <f>ROUND(I161*H161,2)</f>
        <v>208000</v>
      </c>
      <c r="K161" s="211" t="s">
        <v>1</v>
      </c>
      <c r="L161" s="37"/>
      <c r="M161" s="215" t="s">
        <v>1</v>
      </c>
      <c r="N161" s="216" t="s">
        <v>39</v>
      </c>
      <c r="O161" s="217">
        <v>1.8999999999999999</v>
      </c>
      <c r="P161" s="217">
        <f>O161*H161</f>
        <v>1.8999999999999999</v>
      </c>
      <c r="Q161" s="217">
        <v>0.00093000000000000005</v>
      </c>
      <c r="R161" s="217">
        <f>Q161*H161</f>
        <v>0.00093000000000000005</v>
      </c>
      <c r="S161" s="217">
        <v>0.070000000000000007</v>
      </c>
      <c r="T161" s="218">
        <f>S161*H161</f>
        <v>0.070000000000000007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9" t="s">
        <v>139</v>
      </c>
      <c r="AT161" s="219" t="s">
        <v>135</v>
      </c>
      <c r="AU161" s="219" t="s">
        <v>84</v>
      </c>
      <c r="AY161" s="16" t="s">
        <v>132</v>
      </c>
      <c r="BE161" s="220">
        <f>IF(N161="základní",J161,0)</f>
        <v>208000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6" t="s">
        <v>82</v>
      </c>
      <c r="BK161" s="220">
        <f>ROUND(I161*H161,2)</f>
        <v>208000</v>
      </c>
      <c r="BL161" s="16" t="s">
        <v>139</v>
      </c>
      <c r="BM161" s="219" t="s">
        <v>193</v>
      </c>
    </row>
    <row r="162" s="2" customFormat="1" ht="16.5" customHeight="1">
      <c r="A162" s="31"/>
      <c r="B162" s="32"/>
      <c r="C162" s="209" t="s">
        <v>194</v>
      </c>
      <c r="D162" s="209" t="s">
        <v>135</v>
      </c>
      <c r="E162" s="210" t="s">
        <v>195</v>
      </c>
      <c r="F162" s="211" t="s">
        <v>196</v>
      </c>
      <c r="G162" s="212" t="s">
        <v>197</v>
      </c>
      <c r="H162" s="213">
        <v>1</v>
      </c>
      <c r="I162" s="214">
        <v>284000</v>
      </c>
      <c r="J162" s="214">
        <f>ROUND(I162*H162,2)</f>
        <v>284000</v>
      </c>
      <c r="K162" s="211" t="s">
        <v>1</v>
      </c>
      <c r="L162" s="37"/>
      <c r="M162" s="215" t="s">
        <v>1</v>
      </c>
      <c r="N162" s="216" t="s">
        <v>39</v>
      </c>
      <c r="O162" s="217">
        <v>0</v>
      </c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19" t="s">
        <v>139</v>
      </c>
      <c r="AT162" s="219" t="s">
        <v>135</v>
      </c>
      <c r="AU162" s="219" t="s">
        <v>84</v>
      </c>
      <c r="AY162" s="16" t="s">
        <v>132</v>
      </c>
      <c r="BE162" s="220">
        <f>IF(N162="základní",J162,0)</f>
        <v>284000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6" t="s">
        <v>82</v>
      </c>
      <c r="BK162" s="220">
        <f>ROUND(I162*H162,2)</f>
        <v>284000</v>
      </c>
      <c r="BL162" s="16" t="s">
        <v>139</v>
      </c>
      <c r="BM162" s="219" t="s">
        <v>198</v>
      </c>
    </row>
    <row r="163" s="12" customFormat="1" ht="22.8" customHeight="1">
      <c r="A163" s="12"/>
      <c r="B163" s="194"/>
      <c r="C163" s="195"/>
      <c r="D163" s="196" t="s">
        <v>73</v>
      </c>
      <c r="E163" s="207" t="s">
        <v>199</v>
      </c>
      <c r="F163" s="207" t="s">
        <v>200</v>
      </c>
      <c r="G163" s="195"/>
      <c r="H163" s="195"/>
      <c r="I163" s="195"/>
      <c r="J163" s="208">
        <f>BK163</f>
        <v>1137456.47</v>
      </c>
      <c r="K163" s="195"/>
      <c r="L163" s="199"/>
      <c r="M163" s="200"/>
      <c r="N163" s="201"/>
      <c r="O163" s="201"/>
      <c r="P163" s="202">
        <f>SUM(P164:P168)</f>
        <v>1714.6613219999999</v>
      </c>
      <c r="Q163" s="201"/>
      <c r="R163" s="202">
        <f>SUM(R164:R168)</f>
        <v>0</v>
      </c>
      <c r="S163" s="201"/>
      <c r="T163" s="203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4" t="s">
        <v>82</v>
      </c>
      <c r="AT163" s="205" t="s">
        <v>73</v>
      </c>
      <c r="AU163" s="205" t="s">
        <v>82</v>
      </c>
      <c r="AY163" s="204" t="s">
        <v>132</v>
      </c>
      <c r="BK163" s="206">
        <f>SUM(BK164:BK168)</f>
        <v>1137456.47</v>
      </c>
    </row>
    <row r="164" s="2" customFormat="1" ht="21.75" customHeight="1">
      <c r="A164" s="31"/>
      <c r="B164" s="32"/>
      <c r="C164" s="209" t="s">
        <v>201</v>
      </c>
      <c r="D164" s="209" t="s">
        <v>135</v>
      </c>
      <c r="E164" s="210" t="s">
        <v>202</v>
      </c>
      <c r="F164" s="211" t="s">
        <v>203</v>
      </c>
      <c r="G164" s="212" t="s">
        <v>204</v>
      </c>
      <c r="H164" s="213">
        <v>459.81799999999998</v>
      </c>
      <c r="I164" s="214">
        <v>1150</v>
      </c>
      <c r="J164" s="214">
        <f>ROUND(I164*H164,2)</f>
        <v>528790.69999999995</v>
      </c>
      <c r="K164" s="211" t="s">
        <v>143</v>
      </c>
      <c r="L164" s="37"/>
      <c r="M164" s="215" t="s">
        <v>1</v>
      </c>
      <c r="N164" s="216" t="s">
        <v>39</v>
      </c>
      <c r="O164" s="217">
        <v>3.3100000000000001</v>
      </c>
      <c r="P164" s="217">
        <f>O164*H164</f>
        <v>1521.99758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9" t="s">
        <v>139</v>
      </c>
      <c r="AT164" s="219" t="s">
        <v>135</v>
      </c>
      <c r="AU164" s="219" t="s">
        <v>84</v>
      </c>
      <c r="AY164" s="16" t="s">
        <v>132</v>
      </c>
      <c r="BE164" s="220">
        <f>IF(N164="základní",J164,0)</f>
        <v>528790.69999999995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6" t="s">
        <v>82</v>
      </c>
      <c r="BK164" s="220">
        <f>ROUND(I164*H164,2)</f>
        <v>528790.69999999995</v>
      </c>
      <c r="BL164" s="16" t="s">
        <v>139</v>
      </c>
      <c r="BM164" s="219" t="s">
        <v>205</v>
      </c>
    </row>
    <row r="165" s="2" customFormat="1" ht="21.75" customHeight="1">
      <c r="A165" s="31"/>
      <c r="B165" s="32"/>
      <c r="C165" s="209" t="s">
        <v>8</v>
      </c>
      <c r="D165" s="209" t="s">
        <v>135</v>
      </c>
      <c r="E165" s="210" t="s">
        <v>206</v>
      </c>
      <c r="F165" s="211" t="s">
        <v>207</v>
      </c>
      <c r="G165" s="212" t="s">
        <v>204</v>
      </c>
      <c r="H165" s="213">
        <v>459.81799999999998</v>
      </c>
      <c r="I165" s="214">
        <v>234</v>
      </c>
      <c r="J165" s="214">
        <f>ROUND(I165*H165,2)</f>
        <v>107597.41</v>
      </c>
      <c r="K165" s="211" t="s">
        <v>143</v>
      </c>
      <c r="L165" s="37"/>
      <c r="M165" s="215" t="s">
        <v>1</v>
      </c>
      <c r="N165" s="216" t="s">
        <v>39</v>
      </c>
      <c r="O165" s="217">
        <v>0.125</v>
      </c>
      <c r="P165" s="217">
        <f>O165*H165</f>
        <v>57.477249999999998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19" t="s">
        <v>139</v>
      </c>
      <c r="AT165" s="219" t="s">
        <v>135</v>
      </c>
      <c r="AU165" s="219" t="s">
        <v>84</v>
      </c>
      <c r="AY165" s="16" t="s">
        <v>132</v>
      </c>
      <c r="BE165" s="220">
        <f>IF(N165="základní",J165,0)</f>
        <v>107597.41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6" t="s">
        <v>82</v>
      </c>
      <c r="BK165" s="220">
        <f>ROUND(I165*H165,2)</f>
        <v>107597.41</v>
      </c>
      <c r="BL165" s="16" t="s">
        <v>139</v>
      </c>
      <c r="BM165" s="219" t="s">
        <v>208</v>
      </c>
    </row>
    <row r="166" s="2" customFormat="1" ht="21.75" customHeight="1">
      <c r="A166" s="31"/>
      <c r="B166" s="32"/>
      <c r="C166" s="209" t="s">
        <v>209</v>
      </c>
      <c r="D166" s="209" t="s">
        <v>135</v>
      </c>
      <c r="E166" s="210" t="s">
        <v>210</v>
      </c>
      <c r="F166" s="211" t="s">
        <v>211</v>
      </c>
      <c r="G166" s="212" t="s">
        <v>204</v>
      </c>
      <c r="H166" s="213">
        <v>22531.081999999999</v>
      </c>
      <c r="I166" s="214">
        <v>10.199999999999999</v>
      </c>
      <c r="J166" s="214">
        <f>ROUND(I166*H166,2)</f>
        <v>229817.04000000001</v>
      </c>
      <c r="K166" s="211" t="s">
        <v>143</v>
      </c>
      <c r="L166" s="37"/>
      <c r="M166" s="215" t="s">
        <v>1</v>
      </c>
      <c r="N166" s="216" t="s">
        <v>39</v>
      </c>
      <c r="O166" s="217">
        <v>0.0060000000000000001</v>
      </c>
      <c r="P166" s="217">
        <f>O166*H166</f>
        <v>135.18649199999999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19" t="s">
        <v>139</v>
      </c>
      <c r="AT166" s="219" t="s">
        <v>135</v>
      </c>
      <c r="AU166" s="219" t="s">
        <v>84</v>
      </c>
      <c r="AY166" s="16" t="s">
        <v>132</v>
      </c>
      <c r="BE166" s="220">
        <f>IF(N166="základní",J166,0)</f>
        <v>229817.04000000001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6" t="s">
        <v>82</v>
      </c>
      <c r="BK166" s="220">
        <f>ROUND(I166*H166,2)</f>
        <v>229817.04000000001</v>
      </c>
      <c r="BL166" s="16" t="s">
        <v>139</v>
      </c>
      <c r="BM166" s="219" t="s">
        <v>212</v>
      </c>
    </row>
    <row r="167" s="13" customFormat="1">
      <c r="A167" s="13"/>
      <c r="B167" s="221"/>
      <c r="C167" s="222"/>
      <c r="D167" s="223" t="s">
        <v>145</v>
      </c>
      <c r="E167" s="222"/>
      <c r="F167" s="225" t="s">
        <v>213</v>
      </c>
      <c r="G167" s="222"/>
      <c r="H167" s="226">
        <v>22531.081999999999</v>
      </c>
      <c r="I167" s="222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1" t="s">
        <v>145</v>
      </c>
      <c r="AU167" s="231" t="s">
        <v>84</v>
      </c>
      <c r="AV167" s="13" t="s">
        <v>84</v>
      </c>
      <c r="AW167" s="13" t="s">
        <v>4</v>
      </c>
      <c r="AX167" s="13" t="s">
        <v>82</v>
      </c>
      <c r="AY167" s="231" t="s">
        <v>132</v>
      </c>
    </row>
    <row r="168" s="2" customFormat="1" ht="33" customHeight="1">
      <c r="A168" s="31"/>
      <c r="B168" s="32"/>
      <c r="C168" s="209" t="s">
        <v>214</v>
      </c>
      <c r="D168" s="209" t="s">
        <v>135</v>
      </c>
      <c r="E168" s="210" t="s">
        <v>215</v>
      </c>
      <c r="F168" s="211" t="s">
        <v>216</v>
      </c>
      <c r="G168" s="212" t="s">
        <v>204</v>
      </c>
      <c r="H168" s="213">
        <v>459.74799999999999</v>
      </c>
      <c r="I168" s="214">
        <v>590</v>
      </c>
      <c r="J168" s="214">
        <f>ROUND(I168*H168,2)</f>
        <v>271251.32000000001</v>
      </c>
      <c r="K168" s="211" t="s">
        <v>143</v>
      </c>
      <c r="L168" s="37"/>
      <c r="M168" s="215" t="s">
        <v>1</v>
      </c>
      <c r="N168" s="216" t="s">
        <v>39</v>
      </c>
      <c r="O168" s="217">
        <v>0</v>
      </c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9" t="s">
        <v>139</v>
      </c>
      <c r="AT168" s="219" t="s">
        <v>135</v>
      </c>
      <c r="AU168" s="219" t="s">
        <v>84</v>
      </c>
      <c r="AY168" s="16" t="s">
        <v>132</v>
      </c>
      <c r="BE168" s="220">
        <f>IF(N168="základní",J168,0)</f>
        <v>271251.32000000001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6" t="s">
        <v>82</v>
      </c>
      <c r="BK168" s="220">
        <f>ROUND(I168*H168,2)</f>
        <v>271251.32000000001</v>
      </c>
      <c r="BL168" s="16" t="s">
        <v>139</v>
      </c>
      <c r="BM168" s="219" t="s">
        <v>217</v>
      </c>
    </row>
    <row r="169" s="12" customFormat="1" ht="22.8" customHeight="1">
      <c r="A169" s="12"/>
      <c r="B169" s="194"/>
      <c r="C169" s="195"/>
      <c r="D169" s="196" t="s">
        <v>73</v>
      </c>
      <c r="E169" s="207" t="s">
        <v>218</v>
      </c>
      <c r="F169" s="207" t="s">
        <v>219</v>
      </c>
      <c r="G169" s="195"/>
      <c r="H169" s="195"/>
      <c r="I169" s="195"/>
      <c r="J169" s="208">
        <f>BK169</f>
        <v>145376</v>
      </c>
      <c r="K169" s="195"/>
      <c r="L169" s="199"/>
      <c r="M169" s="200"/>
      <c r="N169" s="201"/>
      <c r="O169" s="201"/>
      <c r="P169" s="202">
        <f>SUM(P170:P171)</f>
        <v>413.16519999999997</v>
      </c>
      <c r="Q169" s="201"/>
      <c r="R169" s="202">
        <f>SUM(R170:R171)</f>
        <v>0</v>
      </c>
      <c r="S169" s="201"/>
      <c r="T169" s="203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4" t="s">
        <v>82</v>
      </c>
      <c r="AT169" s="205" t="s">
        <v>73</v>
      </c>
      <c r="AU169" s="205" t="s">
        <v>82</v>
      </c>
      <c r="AY169" s="204" t="s">
        <v>132</v>
      </c>
      <c r="BK169" s="206">
        <f>SUM(BK170:BK171)</f>
        <v>145376</v>
      </c>
    </row>
    <row r="170" s="2" customFormat="1" ht="21.75" customHeight="1">
      <c r="A170" s="31"/>
      <c r="B170" s="32"/>
      <c r="C170" s="209" t="s">
        <v>220</v>
      </c>
      <c r="D170" s="209" t="s">
        <v>135</v>
      </c>
      <c r="E170" s="210" t="s">
        <v>221</v>
      </c>
      <c r="F170" s="211" t="s">
        <v>222</v>
      </c>
      <c r="G170" s="212" t="s">
        <v>204</v>
      </c>
      <c r="H170" s="213">
        <v>165.19999999999999</v>
      </c>
      <c r="I170" s="214">
        <v>880</v>
      </c>
      <c r="J170" s="214">
        <f>ROUND(I170*H170,2)</f>
        <v>145376</v>
      </c>
      <c r="K170" s="211" t="s">
        <v>143</v>
      </c>
      <c r="L170" s="37"/>
      <c r="M170" s="215" t="s">
        <v>1</v>
      </c>
      <c r="N170" s="216" t="s">
        <v>39</v>
      </c>
      <c r="O170" s="217">
        <v>2.5009999999999999</v>
      </c>
      <c r="P170" s="217">
        <f>O170*H170</f>
        <v>413.16519999999997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9" t="s">
        <v>139</v>
      </c>
      <c r="AT170" s="219" t="s">
        <v>135</v>
      </c>
      <c r="AU170" s="219" t="s">
        <v>84</v>
      </c>
      <c r="AY170" s="16" t="s">
        <v>132</v>
      </c>
      <c r="BE170" s="220">
        <f>IF(N170="základní",J170,0)</f>
        <v>145376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6" t="s">
        <v>82</v>
      </c>
      <c r="BK170" s="220">
        <f>ROUND(I170*H170,2)</f>
        <v>145376</v>
      </c>
      <c r="BL170" s="16" t="s">
        <v>139</v>
      </c>
      <c r="BM170" s="219" t="s">
        <v>223</v>
      </c>
    </row>
    <row r="171" s="13" customFormat="1">
      <c r="A171" s="13"/>
      <c r="B171" s="221"/>
      <c r="C171" s="222"/>
      <c r="D171" s="223" t="s">
        <v>145</v>
      </c>
      <c r="E171" s="224" t="s">
        <v>1</v>
      </c>
      <c r="F171" s="225" t="s">
        <v>224</v>
      </c>
      <c r="G171" s="222"/>
      <c r="H171" s="226">
        <v>165.19999999999999</v>
      </c>
      <c r="I171" s="222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1" t="s">
        <v>145</v>
      </c>
      <c r="AU171" s="231" t="s">
        <v>84</v>
      </c>
      <c r="AV171" s="13" t="s">
        <v>84</v>
      </c>
      <c r="AW171" s="13" t="s">
        <v>30</v>
      </c>
      <c r="AX171" s="13" t="s">
        <v>82</v>
      </c>
      <c r="AY171" s="231" t="s">
        <v>132</v>
      </c>
    </row>
    <row r="172" s="12" customFormat="1" ht="25.92" customHeight="1">
      <c r="A172" s="12"/>
      <c r="B172" s="194"/>
      <c r="C172" s="195"/>
      <c r="D172" s="196" t="s">
        <v>73</v>
      </c>
      <c r="E172" s="197" t="s">
        <v>225</v>
      </c>
      <c r="F172" s="197" t="s">
        <v>226</v>
      </c>
      <c r="G172" s="195"/>
      <c r="H172" s="195"/>
      <c r="I172" s="195"/>
      <c r="J172" s="198">
        <f>BK172</f>
        <v>27809893.010000002</v>
      </c>
      <c r="K172" s="195"/>
      <c r="L172" s="199"/>
      <c r="M172" s="200"/>
      <c r="N172" s="201"/>
      <c r="O172" s="201"/>
      <c r="P172" s="202">
        <f>P173+P177+P182+P187+P196+P200+P210+P218+P229+P236+P245+P249</f>
        <v>3541.9324000000006</v>
      </c>
      <c r="Q172" s="201"/>
      <c r="R172" s="202">
        <f>R173+R177+R182+R187+R196+R200+R210+R218+R229+R236+R245+R249</f>
        <v>50.934908000000007</v>
      </c>
      <c r="S172" s="201"/>
      <c r="T172" s="203">
        <f>T173+T177+T182+T187+T196+T200+T210+T218+T229+T236+T245+T249</f>
        <v>22.127700000000001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4" t="s">
        <v>84</v>
      </c>
      <c r="AT172" s="205" t="s">
        <v>73</v>
      </c>
      <c r="AU172" s="205" t="s">
        <v>74</v>
      </c>
      <c r="AY172" s="204" t="s">
        <v>132</v>
      </c>
      <c r="BK172" s="206">
        <f>BK173+BK177+BK182+BK187+BK196+BK200+BK210+BK218+BK229+BK236+BK245+BK249</f>
        <v>27809893.010000002</v>
      </c>
    </row>
    <row r="173" s="12" customFormat="1" ht="22.8" customHeight="1">
      <c r="A173" s="12"/>
      <c r="B173" s="194"/>
      <c r="C173" s="195"/>
      <c r="D173" s="196" t="s">
        <v>73</v>
      </c>
      <c r="E173" s="207" t="s">
        <v>227</v>
      </c>
      <c r="F173" s="207" t="s">
        <v>228</v>
      </c>
      <c r="G173" s="195"/>
      <c r="H173" s="195"/>
      <c r="I173" s="195"/>
      <c r="J173" s="208">
        <f>BK173</f>
        <v>38566.669999999998</v>
      </c>
      <c r="K173" s="195"/>
      <c r="L173" s="199"/>
      <c r="M173" s="200"/>
      <c r="N173" s="201"/>
      <c r="O173" s="201"/>
      <c r="P173" s="202">
        <f>SUM(P174:P176)</f>
        <v>5.9729999999999999</v>
      </c>
      <c r="Q173" s="201"/>
      <c r="R173" s="202">
        <f>SUM(R174:R176)</f>
        <v>0</v>
      </c>
      <c r="S173" s="201"/>
      <c r="T173" s="203">
        <f>SUM(T174:T176)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4" t="s">
        <v>84</v>
      </c>
      <c r="AT173" s="205" t="s">
        <v>73</v>
      </c>
      <c r="AU173" s="205" t="s">
        <v>82</v>
      </c>
      <c r="AY173" s="204" t="s">
        <v>132</v>
      </c>
      <c r="BK173" s="206">
        <f>SUM(BK174:BK176)</f>
        <v>38566.669999999998</v>
      </c>
    </row>
    <row r="174" s="2" customFormat="1" ht="16.5" customHeight="1">
      <c r="A174" s="31"/>
      <c r="B174" s="32"/>
      <c r="C174" s="209" t="s">
        <v>229</v>
      </c>
      <c r="D174" s="209" t="s">
        <v>135</v>
      </c>
      <c r="E174" s="210" t="s">
        <v>230</v>
      </c>
      <c r="F174" s="211" t="s">
        <v>231</v>
      </c>
      <c r="G174" s="212" t="s">
        <v>138</v>
      </c>
      <c r="H174" s="213">
        <v>99.549999999999997</v>
      </c>
      <c r="I174" s="214">
        <v>380</v>
      </c>
      <c r="J174" s="214">
        <f>ROUND(I174*H174,2)</f>
        <v>37829</v>
      </c>
      <c r="K174" s="211" t="s">
        <v>1</v>
      </c>
      <c r="L174" s="37"/>
      <c r="M174" s="215" t="s">
        <v>1</v>
      </c>
      <c r="N174" s="216" t="s">
        <v>39</v>
      </c>
      <c r="O174" s="217">
        <v>0.059999999999999998</v>
      </c>
      <c r="P174" s="217">
        <f>O174*H174</f>
        <v>5.9729999999999999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19" t="s">
        <v>209</v>
      </c>
      <c r="AT174" s="219" t="s">
        <v>135</v>
      </c>
      <c r="AU174" s="219" t="s">
        <v>84</v>
      </c>
      <c r="AY174" s="16" t="s">
        <v>132</v>
      </c>
      <c r="BE174" s="220">
        <f>IF(N174="základní",J174,0)</f>
        <v>37829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6" t="s">
        <v>82</v>
      </c>
      <c r="BK174" s="220">
        <f>ROUND(I174*H174,2)</f>
        <v>37829</v>
      </c>
      <c r="BL174" s="16" t="s">
        <v>209</v>
      </c>
      <c r="BM174" s="219" t="s">
        <v>232</v>
      </c>
    </row>
    <row r="175" s="13" customFormat="1">
      <c r="A175" s="13"/>
      <c r="B175" s="221"/>
      <c r="C175" s="222"/>
      <c r="D175" s="223" t="s">
        <v>145</v>
      </c>
      <c r="E175" s="224" t="s">
        <v>1</v>
      </c>
      <c r="F175" s="225" t="s">
        <v>155</v>
      </c>
      <c r="G175" s="222"/>
      <c r="H175" s="226">
        <v>99.549999999999997</v>
      </c>
      <c r="I175" s="222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1" t="s">
        <v>145</v>
      </c>
      <c r="AU175" s="231" t="s">
        <v>84</v>
      </c>
      <c r="AV175" s="13" t="s">
        <v>84</v>
      </c>
      <c r="AW175" s="13" t="s">
        <v>30</v>
      </c>
      <c r="AX175" s="13" t="s">
        <v>82</v>
      </c>
      <c r="AY175" s="231" t="s">
        <v>132</v>
      </c>
    </row>
    <row r="176" s="2" customFormat="1" ht="21.75" customHeight="1">
      <c r="A176" s="31"/>
      <c r="B176" s="32"/>
      <c r="C176" s="209" t="s">
        <v>233</v>
      </c>
      <c r="D176" s="209" t="s">
        <v>135</v>
      </c>
      <c r="E176" s="210" t="s">
        <v>234</v>
      </c>
      <c r="F176" s="211" t="s">
        <v>235</v>
      </c>
      <c r="G176" s="212" t="s">
        <v>236</v>
      </c>
      <c r="H176" s="213">
        <v>378.29000000000002</v>
      </c>
      <c r="I176" s="214">
        <v>1.95</v>
      </c>
      <c r="J176" s="214">
        <f>ROUND(I176*H176,2)</f>
        <v>737.66999999999996</v>
      </c>
      <c r="K176" s="211" t="s">
        <v>143</v>
      </c>
      <c r="L176" s="37"/>
      <c r="M176" s="215" t="s">
        <v>1</v>
      </c>
      <c r="N176" s="216" t="s">
        <v>39</v>
      </c>
      <c r="O176" s="217">
        <v>0</v>
      </c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19" t="s">
        <v>209</v>
      </c>
      <c r="AT176" s="219" t="s">
        <v>135</v>
      </c>
      <c r="AU176" s="219" t="s">
        <v>84</v>
      </c>
      <c r="AY176" s="16" t="s">
        <v>132</v>
      </c>
      <c r="BE176" s="220">
        <f>IF(N176="základní",J176,0)</f>
        <v>737.66999999999996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6" t="s">
        <v>82</v>
      </c>
      <c r="BK176" s="220">
        <f>ROUND(I176*H176,2)</f>
        <v>737.66999999999996</v>
      </c>
      <c r="BL176" s="16" t="s">
        <v>209</v>
      </c>
      <c r="BM176" s="219" t="s">
        <v>237</v>
      </c>
    </row>
    <row r="177" s="12" customFormat="1" ht="22.8" customHeight="1">
      <c r="A177" s="12"/>
      <c r="B177" s="194"/>
      <c r="C177" s="195"/>
      <c r="D177" s="196" t="s">
        <v>73</v>
      </c>
      <c r="E177" s="207" t="s">
        <v>238</v>
      </c>
      <c r="F177" s="207" t="s">
        <v>239</v>
      </c>
      <c r="G177" s="195"/>
      <c r="H177" s="195"/>
      <c r="I177" s="195"/>
      <c r="J177" s="208">
        <f>BK177</f>
        <v>3715325.1099999999</v>
      </c>
      <c r="K177" s="195"/>
      <c r="L177" s="199"/>
      <c r="M177" s="200"/>
      <c r="N177" s="201"/>
      <c r="O177" s="201"/>
      <c r="P177" s="202">
        <f>SUM(P178:P181)</f>
        <v>1003.782</v>
      </c>
      <c r="Q177" s="201"/>
      <c r="R177" s="202">
        <f>SUM(R178:R181)</f>
        <v>0.030280000000000001</v>
      </c>
      <c r="S177" s="201"/>
      <c r="T177" s="203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4" t="s">
        <v>84</v>
      </c>
      <c r="AT177" s="205" t="s">
        <v>73</v>
      </c>
      <c r="AU177" s="205" t="s">
        <v>82</v>
      </c>
      <c r="AY177" s="204" t="s">
        <v>132</v>
      </c>
      <c r="BK177" s="206">
        <f>SUM(BK178:BK181)</f>
        <v>3715325.1099999999</v>
      </c>
    </row>
    <row r="178" s="2" customFormat="1" ht="21.75" customHeight="1">
      <c r="A178" s="31"/>
      <c r="B178" s="32"/>
      <c r="C178" s="209" t="s">
        <v>7</v>
      </c>
      <c r="D178" s="209" t="s">
        <v>135</v>
      </c>
      <c r="E178" s="210" t="s">
        <v>240</v>
      </c>
      <c r="F178" s="211" t="s">
        <v>241</v>
      </c>
      <c r="G178" s="212" t="s">
        <v>138</v>
      </c>
      <c r="H178" s="213">
        <v>757</v>
      </c>
      <c r="I178" s="214">
        <v>4856</v>
      </c>
      <c r="J178" s="214">
        <f>ROUND(I178*H178,2)</f>
        <v>3675992</v>
      </c>
      <c r="K178" s="211" t="s">
        <v>1</v>
      </c>
      <c r="L178" s="37"/>
      <c r="M178" s="215" t="s">
        <v>1</v>
      </c>
      <c r="N178" s="216" t="s">
        <v>39</v>
      </c>
      <c r="O178" s="217">
        <v>1.3260000000000001</v>
      </c>
      <c r="P178" s="217">
        <f>O178*H178</f>
        <v>1003.782</v>
      </c>
      <c r="Q178" s="217">
        <v>4.0000000000000003E-05</v>
      </c>
      <c r="R178" s="217">
        <f>Q178*H178</f>
        <v>0.030280000000000001</v>
      </c>
      <c r="S178" s="217">
        <v>0</v>
      </c>
      <c r="T178" s="218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19" t="s">
        <v>209</v>
      </c>
      <c r="AT178" s="219" t="s">
        <v>135</v>
      </c>
      <c r="AU178" s="219" t="s">
        <v>84</v>
      </c>
      <c r="AY178" s="16" t="s">
        <v>132</v>
      </c>
      <c r="BE178" s="220">
        <f>IF(N178="základní",J178,0)</f>
        <v>3675992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6" t="s">
        <v>82</v>
      </c>
      <c r="BK178" s="220">
        <f>ROUND(I178*H178,2)</f>
        <v>3675992</v>
      </c>
      <c r="BL178" s="16" t="s">
        <v>209</v>
      </c>
      <c r="BM178" s="219" t="s">
        <v>242</v>
      </c>
    </row>
    <row r="179" s="2" customFormat="1">
      <c r="A179" s="31"/>
      <c r="B179" s="32"/>
      <c r="C179" s="33"/>
      <c r="D179" s="223" t="s">
        <v>243</v>
      </c>
      <c r="E179" s="33"/>
      <c r="F179" s="242" t="s">
        <v>244</v>
      </c>
      <c r="G179" s="33"/>
      <c r="H179" s="33"/>
      <c r="I179" s="33"/>
      <c r="J179" s="33"/>
      <c r="K179" s="33"/>
      <c r="L179" s="37"/>
      <c r="M179" s="243"/>
      <c r="N179" s="244"/>
      <c r="O179" s="83"/>
      <c r="P179" s="83"/>
      <c r="Q179" s="83"/>
      <c r="R179" s="83"/>
      <c r="S179" s="83"/>
      <c r="T179" s="84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6" t="s">
        <v>243</v>
      </c>
      <c r="AU179" s="16" t="s">
        <v>84</v>
      </c>
    </row>
    <row r="180" s="13" customFormat="1">
      <c r="A180" s="13"/>
      <c r="B180" s="221"/>
      <c r="C180" s="222"/>
      <c r="D180" s="223" t="s">
        <v>145</v>
      </c>
      <c r="E180" s="224" t="s">
        <v>1</v>
      </c>
      <c r="F180" s="225" t="s">
        <v>151</v>
      </c>
      <c r="G180" s="222"/>
      <c r="H180" s="226">
        <v>757</v>
      </c>
      <c r="I180" s="222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1" t="s">
        <v>145</v>
      </c>
      <c r="AU180" s="231" t="s">
        <v>84</v>
      </c>
      <c r="AV180" s="13" t="s">
        <v>84</v>
      </c>
      <c r="AW180" s="13" t="s">
        <v>30</v>
      </c>
      <c r="AX180" s="13" t="s">
        <v>82</v>
      </c>
      <c r="AY180" s="231" t="s">
        <v>132</v>
      </c>
    </row>
    <row r="181" s="2" customFormat="1" ht="21.75" customHeight="1">
      <c r="A181" s="31"/>
      <c r="B181" s="32"/>
      <c r="C181" s="209" t="s">
        <v>245</v>
      </c>
      <c r="D181" s="209" t="s">
        <v>135</v>
      </c>
      <c r="E181" s="210" t="s">
        <v>246</v>
      </c>
      <c r="F181" s="211" t="s">
        <v>247</v>
      </c>
      <c r="G181" s="212" t="s">
        <v>236</v>
      </c>
      <c r="H181" s="213">
        <v>36759.919999999998</v>
      </c>
      <c r="I181" s="214">
        <v>1.0700000000000001</v>
      </c>
      <c r="J181" s="214">
        <f>ROUND(I181*H181,2)</f>
        <v>39333.110000000001</v>
      </c>
      <c r="K181" s="211" t="s">
        <v>143</v>
      </c>
      <c r="L181" s="37"/>
      <c r="M181" s="215" t="s">
        <v>1</v>
      </c>
      <c r="N181" s="216" t="s">
        <v>39</v>
      </c>
      <c r="O181" s="217">
        <v>0</v>
      </c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19" t="s">
        <v>209</v>
      </c>
      <c r="AT181" s="219" t="s">
        <v>135</v>
      </c>
      <c r="AU181" s="219" t="s">
        <v>84</v>
      </c>
      <c r="AY181" s="16" t="s">
        <v>132</v>
      </c>
      <c r="BE181" s="220">
        <f>IF(N181="základní",J181,0)</f>
        <v>39333.110000000001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6" t="s">
        <v>82</v>
      </c>
      <c r="BK181" s="220">
        <f>ROUND(I181*H181,2)</f>
        <v>39333.110000000001</v>
      </c>
      <c r="BL181" s="16" t="s">
        <v>209</v>
      </c>
      <c r="BM181" s="219" t="s">
        <v>248</v>
      </c>
    </row>
    <row r="182" s="12" customFormat="1" ht="22.8" customHeight="1">
      <c r="A182" s="12"/>
      <c r="B182" s="194"/>
      <c r="C182" s="195"/>
      <c r="D182" s="196" t="s">
        <v>73</v>
      </c>
      <c r="E182" s="207" t="s">
        <v>249</v>
      </c>
      <c r="F182" s="207" t="s">
        <v>250</v>
      </c>
      <c r="G182" s="195"/>
      <c r="H182" s="195"/>
      <c r="I182" s="195"/>
      <c r="J182" s="208">
        <f>BK182</f>
        <v>2750000</v>
      </c>
      <c r="K182" s="195"/>
      <c r="L182" s="199"/>
      <c r="M182" s="200"/>
      <c r="N182" s="201"/>
      <c r="O182" s="201"/>
      <c r="P182" s="202">
        <f>SUM(P183:P186)</f>
        <v>0</v>
      </c>
      <c r="Q182" s="201"/>
      <c r="R182" s="202">
        <f>SUM(R183:R186)</f>
        <v>0</v>
      </c>
      <c r="S182" s="201"/>
      <c r="T182" s="203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4" t="s">
        <v>84</v>
      </c>
      <c r="AT182" s="205" t="s">
        <v>73</v>
      </c>
      <c r="AU182" s="205" t="s">
        <v>82</v>
      </c>
      <c r="AY182" s="204" t="s">
        <v>132</v>
      </c>
      <c r="BK182" s="206">
        <f>SUM(BK183:BK186)</f>
        <v>2750000</v>
      </c>
    </row>
    <row r="183" s="2" customFormat="1" ht="16.5" customHeight="1">
      <c r="A183" s="31"/>
      <c r="B183" s="32"/>
      <c r="C183" s="245" t="s">
        <v>251</v>
      </c>
      <c r="D183" s="245" t="s">
        <v>252</v>
      </c>
      <c r="E183" s="246" t="s">
        <v>253</v>
      </c>
      <c r="F183" s="247" t="s">
        <v>254</v>
      </c>
      <c r="G183" s="248" t="s">
        <v>188</v>
      </c>
      <c r="H183" s="249">
        <v>1</v>
      </c>
      <c r="I183" s="250">
        <v>950000</v>
      </c>
      <c r="J183" s="250">
        <f>ROUND(I183*H183,2)</f>
        <v>950000</v>
      </c>
      <c r="K183" s="247" t="s">
        <v>1</v>
      </c>
      <c r="L183" s="251"/>
      <c r="M183" s="252" t="s">
        <v>1</v>
      </c>
      <c r="N183" s="253" t="s">
        <v>39</v>
      </c>
      <c r="O183" s="217">
        <v>0</v>
      </c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19" t="s">
        <v>255</v>
      </c>
      <c r="AT183" s="219" t="s">
        <v>252</v>
      </c>
      <c r="AU183" s="219" t="s">
        <v>84</v>
      </c>
      <c r="AY183" s="16" t="s">
        <v>132</v>
      </c>
      <c r="BE183" s="220">
        <f>IF(N183="základní",J183,0)</f>
        <v>950000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6" t="s">
        <v>82</v>
      </c>
      <c r="BK183" s="220">
        <f>ROUND(I183*H183,2)</f>
        <v>950000</v>
      </c>
      <c r="BL183" s="16" t="s">
        <v>209</v>
      </c>
      <c r="BM183" s="219" t="s">
        <v>256</v>
      </c>
    </row>
    <row r="184" s="2" customFormat="1" ht="16.5" customHeight="1">
      <c r="A184" s="31"/>
      <c r="B184" s="32"/>
      <c r="C184" s="245" t="s">
        <v>257</v>
      </c>
      <c r="D184" s="245" t="s">
        <v>252</v>
      </c>
      <c r="E184" s="246" t="s">
        <v>258</v>
      </c>
      <c r="F184" s="247" t="s">
        <v>259</v>
      </c>
      <c r="G184" s="248" t="s">
        <v>188</v>
      </c>
      <c r="H184" s="249">
        <v>1</v>
      </c>
      <c r="I184" s="250">
        <v>700000</v>
      </c>
      <c r="J184" s="250">
        <f>ROUND(I184*H184,2)</f>
        <v>700000</v>
      </c>
      <c r="K184" s="247" t="s">
        <v>1</v>
      </c>
      <c r="L184" s="251"/>
      <c r="M184" s="252" t="s">
        <v>1</v>
      </c>
      <c r="N184" s="253" t="s">
        <v>39</v>
      </c>
      <c r="O184" s="217">
        <v>0</v>
      </c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19" t="s">
        <v>255</v>
      </c>
      <c r="AT184" s="219" t="s">
        <v>252</v>
      </c>
      <c r="AU184" s="219" t="s">
        <v>84</v>
      </c>
      <c r="AY184" s="16" t="s">
        <v>132</v>
      </c>
      <c r="BE184" s="220">
        <f>IF(N184="základní",J184,0)</f>
        <v>700000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6" t="s">
        <v>82</v>
      </c>
      <c r="BK184" s="220">
        <f>ROUND(I184*H184,2)</f>
        <v>700000</v>
      </c>
      <c r="BL184" s="16" t="s">
        <v>209</v>
      </c>
      <c r="BM184" s="219" t="s">
        <v>260</v>
      </c>
    </row>
    <row r="185" s="2" customFormat="1" ht="16.5" customHeight="1">
      <c r="A185" s="31"/>
      <c r="B185" s="32"/>
      <c r="C185" s="245" t="s">
        <v>261</v>
      </c>
      <c r="D185" s="245" t="s">
        <v>252</v>
      </c>
      <c r="E185" s="246" t="s">
        <v>262</v>
      </c>
      <c r="F185" s="247" t="s">
        <v>263</v>
      </c>
      <c r="G185" s="248" t="s">
        <v>188</v>
      </c>
      <c r="H185" s="249">
        <v>1</v>
      </c>
      <c r="I185" s="250">
        <v>250000</v>
      </c>
      <c r="J185" s="250">
        <f>ROUND(I185*H185,2)</f>
        <v>250000</v>
      </c>
      <c r="K185" s="247" t="s">
        <v>1</v>
      </c>
      <c r="L185" s="251"/>
      <c r="M185" s="252" t="s">
        <v>1</v>
      </c>
      <c r="N185" s="253" t="s">
        <v>39</v>
      </c>
      <c r="O185" s="217">
        <v>0</v>
      </c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19" t="s">
        <v>255</v>
      </c>
      <c r="AT185" s="219" t="s">
        <v>252</v>
      </c>
      <c r="AU185" s="219" t="s">
        <v>84</v>
      </c>
      <c r="AY185" s="16" t="s">
        <v>132</v>
      </c>
      <c r="BE185" s="220">
        <f>IF(N185="základní",J185,0)</f>
        <v>250000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6" t="s">
        <v>82</v>
      </c>
      <c r="BK185" s="220">
        <f>ROUND(I185*H185,2)</f>
        <v>250000</v>
      </c>
      <c r="BL185" s="16" t="s">
        <v>209</v>
      </c>
      <c r="BM185" s="219" t="s">
        <v>264</v>
      </c>
    </row>
    <row r="186" s="2" customFormat="1" ht="33" customHeight="1">
      <c r="A186" s="31"/>
      <c r="B186" s="32"/>
      <c r="C186" s="245" t="s">
        <v>265</v>
      </c>
      <c r="D186" s="245" t="s">
        <v>252</v>
      </c>
      <c r="E186" s="246" t="s">
        <v>266</v>
      </c>
      <c r="F186" s="247" t="s">
        <v>267</v>
      </c>
      <c r="G186" s="248" t="s">
        <v>188</v>
      </c>
      <c r="H186" s="249">
        <v>1</v>
      </c>
      <c r="I186" s="250">
        <v>850000</v>
      </c>
      <c r="J186" s="250">
        <f>ROUND(I186*H186,2)</f>
        <v>850000</v>
      </c>
      <c r="K186" s="247" t="s">
        <v>1</v>
      </c>
      <c r="L186" s="251"/>
      <c r="M186" s="252" t="s">
        <v>1</v>
      </c>
      <c r="N186" s="253" t="s">
        <v>39</v>
      </c>
      <c r="O186" s="217">
        <v>0</v>
      </c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19" t="s">
        <v>255</v>
      </c>
      <c r="AT186" s="219" t="s">
        <v>252</v>
      </c>
      <c r="AU186" s="219" t="s">
        <v>84</v>
      </c>
      <c r="AY186" s="16" t="s">
        <v>132</v>
      </c>
      <c r="BE186" s="220">
        <f>IF(N186="základní",J186,0)</f>
        <v>850000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6" t="s">
        <v>82</v>
      </c>
      <c r="BK186" s="220">
        <f>ROUND(I186*H186,2)</f>
        <v>850000</v>
      </c>
      <c r="BL186" s="16" t="s">
        <v>209</v>
      </c>
      <c r="BM186" s="219" t="s">
        <v>268</v>
      </c>
    </row>
    <row r="187" s="12" customFormat="1" ht="22.8" customHeight="1">
      <c r="A187" s="12"/>
      <c r="B187" s="194"/>
      <c r="C187" s="195"/>
      <c r="D187" s="196" t="s">
        <v>73</v>
      </c>
      <c r="E187" s="207" t="s">
        <v>269</v>
      </c>
      <c r="F187" s="207" t="s">
        <v>270</v>
      </c>
      <c r="G187" s="195"/>
      <c r="H187" s="195"/>
      <c r="I187" s="195"/>
      <c r="J187" s="208">
        <f>BK187</f>
        <v>344250</v>
      </c>
      <c r="K187" s="195"/>
      <c r="L187" s="199"/>
      <c r="M187" s="200"/>
      <c r="N187" s="201"/>
      <c r="O187" s="201"/>
      <c r="P187" s="202">
        <f>SUM(P188:P195)</f>
        <v>0</v>
      </c>
      <c r="Q187" s="201"/>
      <c r="R187" s="202">
        <f>SUM(R188:R195)</f>
        <v>0</v>
      </c>
      <c r="S187" s="201"/>
      <c r="T187" s="203">
        <f>SUM(T188:T195)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4" t="s">
        <v>84</v>
      </c>
      <c r="AT187" s="205" t="s">
        <v>73</v>
      </c>
      <c r="AU187" s="205" t="s">
        <v>82</v>
      </c>
      <c r="AY187" s="204" t="s">
        <v>132</v>
      </c>
      <c r="BK187" s="206">
        <f>SUM(BK188:BK195)</f>
        <v>344250</v>
      </c>
    </row>
    <row r="188" s="2" customFormat="1" ht="16.5" customHeight="1">
      <c r="A188" s="31"/>
      <c r="B188" s="32"/>
      <c r="C188" s="245" t="s">
        <v>271</v>
      </c>
      <c r="D188" s="245" t="s">
        <v>252</v>
      </c>
      <c r="E188" s="246" t="s">
        <v>272</v>
      </c>
      <c r="F188" s="247" t="s">
        <v>273</v>
      </c>
      <c r="G188" s="248" t="s">
        <v>188</v>
      </c>
      <c r="H188" s="249">
        <v>1</v>
      </c>
      <c r="I188" s="250">
        <v>19200</v>
      </c>
      <c r="J188" s="250">
        <f>ROUND(I188*H188,2)</f>
        <v>19200</v>
      </c>
      <c r="K188" s="247" t="s">
        <v>1</v>
      </c>
      <c r="L188" s="251"/>
      <c r="M188" s="252" t="s">
        <v>1</v>
      </c>
      <c r="N188" s="253" t="s">
        <v>39</v>
      </c>
      <c r="O188" s="217">
        <v>0</v>
      </c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19" t="s">
        <v>255</v>
      </c>
      <c r="AT188" s="219" t="s">
        <v>252</v>
      </c>
      <c r="AU188" s="219" t="s">
        <v>84</v>
      </c>
      <c r="AY188" s="16" t="s">
        <v>132</v>
      </c>
      <c r="BE188" s="220">
        <f>IF(N188="základní",J188,0)</f>
        <v>19200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6" t="s">
        <v>82</v>
      </c>
      <c r="BK188" s="220">
        <f>ROUND(I188*H188,2)</f>
        <v>19200</v>
      </c>
      <c r="BL188" s="16" t="s">
        <v>209</v>
      </c>
      <c r="BM188" s="219" t="s">
        <v>274</v>
      </c>
    </row>
    <row r="189" s="2" customFormat="1" ht="16.5" customHeight="1">
      <c r="A189" s="31"/>
      <c r="B189" s="32"/>
      <c r="C189" s="245" t="s">
        <v>275</v>
      </c>
      <c r="D189" s="245" t="s">
        <v>252</v>
      </c>
      <c r="E189" s="246" t="s">
        <v>276</v>
      </c>
      <c r="F189" s="247" t="s">
        <v>277</v>
      </c>
      <c r="G189" s="248" t="s">
        <v>188</v>
      </c>
      <c r="H189" s="249">
        <v>1</v>
      </c>
      <c r="I189" s="250">
        <v>140000</v>
      </c>
      <c r="J189" s="250">
        <f>ROUND(I189*H189,2)</f>
        <v>140000</v>
      </c>
      <c r="K189" s="247" t="s">
        <v>1</v>
      </c>
      <c r="L189" s="251"/>
      <c r="M189" s="252" t="s">
        <v>1</v>
      </c>
      <c r="N189" s="253" t="s">
        <v>39</v>
      </c>
      <c r="O189" s="217">
        <v>0</v>
      </c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19" t="s">
        <v>255</v>
      </c>
      <c r="AT189" s="219" t="s">
        <v>252</v>
      </c>
      <c r="AU189" s="219" t="s">
        <v>84</v>
      </c>
      <c r="AY189" s="16" t="s">
        <v>132</v>
      </c>
      <c r="BE189" s="220">
        <f>IF(N189="základní",J189,0)</f>
        <v>140000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6" t="s">
        <v>82</v>
      </c>
      <c r="BK189" s="220">
        <f>ROUND(I189*H189,2)</f>
        <v>140000</v>
      </c>
      <c r="BL189" s="16" t="s">
        <v>209</v>
      </c>
      <c r="BM189" s="219" t="s">
        <v>278</v>
      </c>
    </row>
    <row r="190" s="2" customFormat="1" ht="16.5" customHeight="1">
      <c r="A190" s="31"/>
      <c r="B190" s="32"/>
      <c r="C190" s="245" t="s">
        <v>279</v>
      </c>
      <c r="D190" s="245" t="s">
        <v>252</v>
      </c>
      <c r="E190" s="246" t="s">
        <v>280</v>
      </c>
      <c r="F190" s="247" t="s">
        <v>281</v>
      </c>
      <c r="G190" s="248" t="s">
        <v>188</v>
      </c>
      <c r="H190" s="249">
        <v>1</v>
      </c>
      <c r="I190" s="250">
        <v>9000</v>
      </c>
      <c r="J190" s="250">
        <f>ROUND(I190*H190,2)</f>
        <v>9000</v>
      </c>
      <c r="K190" s="247" t="s">
        <v>1</v>
      </c>
      <c r="L190" s="251"/>
      <c r="M190" s="252" t="s">
        <v>1</v>
      </c>
      <c r="N190" s="253" t="s">
        <v>39</v>
      </c>
      <c r="O190" s="217">
        <v>0</v>
      </c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19" t="s">
        <v>255</v>
      </c>
      <c r="AT190" s="219" t="s">
        <v>252</v>
      </c>
      <c r="AU190" s="219" t="s">
        <v>84</v>
      </c>
      <c r="AY190" s="16" t="s">
        <v>132</v>
      </c>
      <c r="BE190" s="220">
        <f>IF(N190="základní",J190,0)</f>
        <v>9000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6" t="s">
        <v>82</v>
      </c>
      <c r="BK190" s="220">
        <f>ROUND(I190*H190,2)</f>
        <v>9000</v>
      </c>
      <c r="BL190" s="16" t="s">
        <v>209</v>
      </c>
      <c r="BM190" s="219" t="s">
        <v>282</v>
      </c>
    </row>
    <row r="191" s="2" customFormat="1" ht="16.5" customHeight="1">
      <c r="A191" s="31"/>
      <c r="B191" s="32"/>
      <c r="C191" s="245" t="s">
        <v>283</v>
      </c>
      <c r="D191" s="245" t="s">
        <v>252</v>
      </c>
      <c r="E191" s="246" t="s">
        <v>284</v>
      </c>
      <c r="F191" s="247" t="s">
        <v>285</v>
      </c>
      <c r="G191" s="248" t="s">
        <v>188</v>
      </c>
      <c r="H191" s="249">
        <v>1</v>
      </c>
      <c r="I191" s="250">
        <v>79200</v>
      </c>
      <c r="J191" s="250">
        <f>ROUND(I191*H191,2)</f>
        <v>79200</v>
      </c>
      <c r="K191" s="247" t="s">
        <v>1</v>
      </c>
      <c r="L191" s="251"/>
      <c r="M191" s="252" t="s">
        <v>1</v>
      </c>
      <c r="N191" s="253" t="s">
        <v>39</v>
      </c>
      <c r="O191" s="217">
        <v>0</v>
      </c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19" t="s">
        <v>255</v>
      </c>
      <c r="AT191" s="219" t="s">
        <v>252</v>
      </c>
      <c r="AU191" s="219" t="s">
        <v>84</v>
      </c>
      <c r="AY191" s="16" t="s">
        <v>132</v>
      </c>
      <c r="BE191" s="220">
        <f>IF(N191="základní",J191,0)</f>
        <v>79200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6" t="s">
        <v>82</v>
      </c>
      <c r="BK191" s="220">
        <f>ROUND(I191*H191,2)</f>
        <v>79200</v>
      </c>
      <c r="BL191" s="16" t="s">
        <v>209</v>
      </c>
      <c r="BM191" s="219" t="s">
        <v>286</v>
      </c>
    </row>
    <row r="192" s="2" customFormat="1" ht="16.5" customHeight="1">
      <c r="A192" s="31"/>
      <c r="B192" s="32"/>
      <c r="C192" s="245" t="s">
        <v>287</v>
      </c>
      <c r="D192" s="245" t="s">
        <v>252</v>
      </c>
      <c r="E192" s="246" t="s">
        <v>288</v>
      </c>
      <c r="F192" s="247" t="s">
        <v>289</v>
      </c>
      <c r="G192" s="248" t="s">
        <v>188</v>
      </c>
      <c r="H192" s="249">
        <v>1</v>
      </c>
      <c r="I192" s="250">
        <v>10500</v>
      </c>
      <c r="J192" s="250">
        <f>ROUND(I192*H192,2)</f>
        <v>10500</v>
      </c>
      <c r="K192" s="247" t="s">
        <v>1</v>
      </c>
      <c r="L192" s="251"/>
      <c r="M192" s="252" t="s">
        <v>1</v>
      </c>
      <c r="N192" s="253" t="s">
        <v>39</v>
      </c>
      <c r="O192" s="217">
        <v>0</v>
      </c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19" t="s">
        <v>255</v>
      </c>
      <c r="AT192" s="219" t="s">
        <v>252</v>
      </c>
      <c r="AU192" s="219" t="s">
        <v>84</v>
      </c>
      <c r="AY192" s="16" t="s">
        <v>132</v>
      </c>
      <c r="BE192" s="220">
        <f>IF(N192="základní",J192,0)</f>
        <v>10500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6" t="s">
        <v>82</v>
      </c>
      <c r="BK192" s="220">
        <f>ROUND(I192*H192,2)</f>
        <v>10500</v>
      </c>
      <c r="BL192" s="16" t="s">
        <v>209</v>
      </c>
      <c r="BM192" s="219" t="s">
        <v>290</v>
      </c>
    </row>
    <row r="193" s="2" customFormat="1" ht="16.5" customHeight="1">
      <c r="A193" s="31"/>
      <c r="B193" s="32"/>
      <c r="C193" s="245" t="s">
        <v>255</v>
      </c>
      <c r="D193" s="245" t="s">
        <v>252</v>
      </c>
      <c r="E193" s="246" t="s">
        <v>291</v>
      </c>
      <c r="F193" s="247" t="s">
        <v>292</v>
      </c>
      <c r="G193" s="248" t="s">
        <v>188</v>
      </c>
      <c r="H193" s="249">
        <v>1</v>
      </c>
      <c r="I193" s="250">
        <v>22500</v>
      </c>
      <c r="J193" s="250">
        <f>ROUND(I193*H193,2)</f>
        <v>22500</v>
      </c>
      <c r="K193" s="247" t="s">
        <v>1</v>
      </c>
      <c r="L193" s="251"/>
      <c r="M193" s="252" t="s">
        <v>1</v>
      </c>
      <c r="N193" s="253" t="s">
        <v>39</v>
      </c>
      <c r="O193" s="217">
        <v>0</v>
      </c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19" t="s">
        <v>255</v>
      </c>
      <c r="AT193" s="219" t="s">
        <v>252</v>
      </c>
      <c r="AU193" s="219" t="s">
        <v>84</v>
      </c>
      <c r="AY193" s="16" t="s">
        <v>132</v>
      </c>
      <c r="BE193" s="220">
        <f>IF(N193="základní",J193,0)</f>
        <v>22500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6" t="s">
        <v>82</v>
      </c>
      <c r="BK193" s="220">
        <f>ROUND(I193*H193,2)</f>
        <v>22500</v>
      </c>
      <c r="BL193" s="16" t="s">
        <v>209</v>
      </c>
      <c r="BM193" s="219" t="s">
        <v>293</v>
      </c>
    </row>
    <row r="194" s="2" customFormat="1" ht="16.5" customHeight="1">
      <c r="A194" s="31"/>
      <c r="B194" s="32"/>
      <c r="C194" s="245" t="s">
        <v>294</v>
      </c>
      <c r="D194" s="245" t="s">
        <v>252</v>
      </c>
      <c r="E194" s="246" t="s">
        <v>295</v>
      </c>
      <c r="F194" s="247" t="s">
        <v>296</v>
      </c>
      <c r="G194" s="248" t="s">
        <v>188</v>
      </c>
      <c r="H194" s="249">
        <v>1</v>
      </c>
      <c r="I194" s="250">
        <v>48100</v>
      </c>
      <c r="J194" s="250">
        <f>ROUND(I194*H194,2)</f>
        <v>48100</v>
      </c>
      <c r="K194" s="247" t="s">
        <v>1</v>
      </c>
      <c r="L194" s="251"/>
      <c r="M194" s="252" t="s">
        <v>1</v>
      </c>
      <c r="N194" s="253" t="s">
        <v>39</v>
      </c>
      <c r="O194" s="217">
        <v>0</v>
      </c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19" t="s">
        <v>255</v>
      </c>
      <c r="AT194" s="219" t="s">
        <v>252</v>
      </c>
      <c r="AU194" s="219" t="s">
        <v>84</v>
      </c>
      <c r="AY194" s="16" t="s">
        <v>132</v>
      </c>
      <c r="BE194" s="220">
        <f>IF(N194="základní",J194,0)</f>
        <v>48100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6" t="s">
        <v>82</v>
      </c>
      <c r="BK194" s="220">
        <f>ROUND(I194*H194,2)</f>
        <v>48100</v>
      </c>
      <c r="BL194" s="16" t="s">
        <v>209</v>
      </c>
      <c r="BM194" s="219" t="s">
        <v>297</v>
      </c>
    </row>
    <row r="195" s="2" customFormat="1" ht="16.5" customHeight="1">
      <c r="A195" s="31"/>
      <c r="B195" s="32"/>
      <c r="C195" s="245" t="s">
        <v>298</v>
      </c>
      <c r="D195" s="245" t="s">
        <v>252</v>
      </c>
      <c r="E195" s="246" t="s">
        <v>299</v>
      </c>
      <c r="F195" s="247" t="s">
        <v>300</v>
      </c>
      <c r="G195" s="248" t="s">
        <v>188</v>
      </c>
      <c r="H195" s="249">
        <v>1</v>
      </c>
      <c r="I195" s="250">
        <v>15750</v>
      </c>
      <c r="J195" s="250">
        <f>ROUND(I195*H195,2)</f>
        <v>15750</v>
      </c>
      <c r="K195" s="247" t="s">
        <v>1</v>
      </c>
      <c r="L195" s="251"/>
      <c r="M195" s="252" t="s">
        <v>1</v>
      </c>
      <c r="N195" s="253" t="s">
        <v>39</v>
      </c>
      <c r="O195" s="217">
        <v>0</v>
      </c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19" t="s">
        <v>255</v>
      </c>
      <c r="AT195" s="219" t="s">
        <v>252</v>
      </c>
      <c r="AU195" s="219" t="s">
        <v>84</v>
      </c>
      <c r="AY195" s="16" t="s">
        <v>132</v>
      </c>
      <c r="BE195" s="220">
        <f>IF(N195="základní",J195,0)</f>
        <v>15750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6" t="s">
        <v>82</v>
      </c>
      <c r="BK195" s="220">
        <f>ROUND(I195*H195,2)</f>
        <v>15750</v>
      </c>
      <c r="BL195" s="16" t="s">
        <v>209</v>
      </c>
      <c r="BM195" s="219" t="s">
        <v>301</v>
      </c>
    </row>
    <row r="196" s="12" customFormat="1" ht="22.8" customHeight="1">
      <c r="A196" s="12"/>
      <c r="B196" s="194"/>
      <c r="C196" s="195"/>
      <c r="D196" s="196" t="s">
        <v>73</v>
      </c>
      <c r="E196" s="207" t="s">
        <v>302</v>
      </c>
      <c r="F196" s="207" t="s">
        <v>303</v>
      </c>
      <c r="G196" s="195"/>
      <c r="H196" s="195"/>
      <c r="I196" s="195"/>
      <c r="J196" s="208">
        <f>BK196</f>
        <v>6300000</v>
      </c>
      <c r="K196" s="195"/>
      <c r="L196" s="199"/>
      <c r="M196" s="200"/>
      <c r="N196" s="201"/>
      <c r="O196" s="201"/>
      <c r="P196" s="202">
        <f>SUM(P197:P199)</f>
        <v>0</v>
      </c>
      <c r="Q196" s="201"/>
      <c r="R196" s="202">
        <f>SUM(R197:R199)</f>
        <v>0</v>
      </c>
      <c r="S196" s="201"/>
      <c r="T196" s="203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4" t="s">
        <v>84</v>
      </c>
      <c r="AT196" s="205" t="s">
        <v>73</v>
      </c>
      <c r="AU196" s="205" t="s">
        <v>82</v>
      </c>
      <c r="AY196" s="204" t="s">
        <v>132</v>
      </c>
      <c r="BK196" s="206">
        <f>SUM(BK197:BK199)</f>
        <v>6300000</v>
      </c>
    </row>
    <row r="197" s="2" customFormat="1" ht="16.5" customHeight="1">
      <c r="A197" s="31"/>
      <c r="B197" s="32"/>
      <c r="C197" s="245" t="s">
        <v>304</v>
      </c>
      <c r="D197" s="245" t="s">
        <v>252</v>
      </c>
      <c r="E197" s="246" t="s">
        <v>305</v>
      </c>
      <c r="F197" s="247" t="s">
        <v>306</v>
      </c>
      <c r="G197" s="248" t="s">
        <v>188</v>
      </c>
      <c r="H197" s="249">
        <v>1</v>
      </c>
      <c r="I197" s="250">
        <v>500000</v>
      </c>
      <c r="J197" s="250">
        <f>ROUND(I197*H197,2)</f>
        <v>500000</v>
      </c>
      <c r="K197" s="247" t="s">
        <v>1</v>
      </c>
      <c r="L197" s="251"/>
      <c r="M197" s="252" t="s">
        <v>1</v>
      </c>
      <c r="N197" s="253" t="s">
        <v>39</v>
      </c>
      <c r="O197" s="217">
        <v>0</v>
      </c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19" t="s">
        <v>255</v>
      </c>
      <c r="AT197" s="219" t="s">
        <v>252</v>
      </c>
      <c r="AU197" s="219" t="s">
        <v>84</v>
      </c>
      <c r="AY197" s="16" t="s">
        <v>132</v>
      </c>
      <c r="BE197" s="220">
        <f>IF(N197="základní",J197,0)</f>
        <v>500000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6" t="s">
        <v>82</v>
      </c>
      <c r="BK197" s="220">
        <f>ROUND(I197*H197,2)</f>
        <v>500000</v>
      </c>
      <c r="BL197" s="16" t="s">
        <v>209</v>
      </c>
      <c r="BM197" s="219" t="s">
        <v>307</v>
      </c>
    </row>
    <row r="198" s="2" customFormat="1" ht="16.5" customHeight="1">
      <c r="A198" s="31"/>
      <c r="B198" s="32"/>
      <c r="C198" s="245" t="s">
        <v>308</v>
      </c>
      <c r="D198" s="245" t="s">
        <v>252</v>
      </c>
      <c r="E198" s="246" t="s">
        <v>309</v>
      </c>
      <c r="F198" s="247" t="s">
        <v>310</v>
      </c>
      <c r="G198" s="248" t="s">
        <v>188</v>
      </c>
      <c r="H198" s="249">
        <v>1</v>
      </c>
      <c r="I198" s="250">
        <v>5600000</v>
      </c>
      <c r="J198" s="250">
        <f>ROUND(I198*H198,2)</f>
        <v>5600000</v>
      </c>
      <c r="K198" s="247" t="s">
        <v>1</v>
      </c>
      <c r="L198" s="251"/>
      <c r="M198" s="252" t="s">
        <v>1</v>
      </c>
      <c r="N198" s="253" t="s">
        <v>39</v>
      </c>
      <c r="O198" s="217">
        <v>0</v>
      </c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19" t="s">
        <v>255</v>
      </c>
      <c r="AT198" s="219" t="s">
        <v>252</v>
      </c>
      <c r="AU198" s="219" t="s">
        <v>84</v>
      </c>
      <c r="AY198" s="16" t="s">
        <v>132</v>
      </c>
      <c r="BE198" s="220">
        <f>IF(N198="základní",J198,0)</f>
        <v>5600000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6" t="s">
        <v>82</v>
      </c>
      <c r="BK198" s="220">
        <f>ROUND(I198*H198,2)</f>
        <v>5600000</v>
      </c>
      <c r="BL198" s="16" t="s">
        <v>209</v>
      </c>
      <c r="BM198" s="219" t="s">
        <v>311</v>
      </c>
    </row>
    <row r="199" s="2" customFormat="1" ht="21.75" customHeight="1">
      <c r="A199" s="31"/>
      <c r="B199" s="32"/>
      <c r="C199" s="245" t="s">
        <v>312</v>
      </c>
      <c r="D199" s="245" t="s">
        <v>252</v>
      </c>
      <c r="E199" s="246" t="s">
        <v>313</v>
      </c>
      <c r="F199" s="247" t="s">
        <v>314</v>
      </c>
      <c r="G199" s="248" t="s">
        <v>188</v>
      </c>
      <c r="H199" s="249">
        <v>1</v>
      </c>
      <c r="I199" s="250">
        <v>200000</v>
      </c>
      <c r="J199" s="250">
        <f>ROUND(I199*H199,2)</f>
        <v>200000</v>
      </c>
      <c r="K199" s="247" t="s">
        <v>1</v>
      </c>
      <c r="L199" s="251"/>
      <c r="M199" s="252" t="s">
        <v>1</v>
      </c>
      <c r="N199" s="253" t="s">
        <v>39</v>
      </c>
      <c r="O199" s="217">
        <v>0</v>
      </c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19" t="s">
        <v>255</v>
      </c>
      <c r="AT199" s="219" t="s">
        <v>252</v>
      </c>
      <c r="AU199" s="219" t="s">
        <v>84</v>
      </c>
      <c r="AY199" s="16" t="s">
        <v>132</v>
      </c>
      <c r="BE199" s="220">
        <f>IF(N199="základní",J199,0)</f>
        <v>200000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6" t="s">
        <v>82</v>
      </c>
      <c r="BK199" s="220">
        <f>ROUND(I199*H199,2)</f>
        <v>200000</v>
      </c>
      <c r="BL199" s="16" t="s">
        <v>209</v>
      </c>
      <c r="BM199" s="219" t="s">
        <v>315</v>
      </c>
    </row>
    <row r="200" s="12" customFormat="1" ht="22.8" customHeight="1">
      <c r="A200" s="12"/>
      <c r="B200" s="194"/>
      <c r="C200" s="195"/>
      <c r="D200" s="196" t="s">
        <v>73</v>
      </c>
      <c r="E200" s="207" t="s">
        <v>316</v>
      </c>
      <c r="F200" s="207" t="s">
        <v>317</v>
      </c>
      <c r="G200" s="195"/>
      <c r="H200" s="195"/>
      <c r="I200" s="195"/>
      <c r="J200" s="208">
        <f>BK200</f>
        <v>2510000</v>
      </c>
      <c r="K200" s="195"/>
      <c r="L200" s="199"/>
      <c r="M200" s="200"/>
      <c r="N200" s="201"/>
      <c r="O200" s="201"/>
      <c r="P200" s="202">
        <f>SUM(P201:P209)</f>
        <v>0</v>
      </c>
      <c r="Q200" s="201"/>
      <c r="R200" s="202">
        <f>SUM(R201:R209)</f>
        <v>0</v>
      </c>
      <c r="S200" s="201"/>
      <c r="T200" s="203">
        <f>SUM(T201:T209)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4" t="s">
        <v>84</v>
      </c>
      <c r="AT200" s="205" t="s">
        <v>73</v>
      </c>
      <c r="AU200" s="205" t="s">
        <v>82</v>
      </c>
      <c r="AY200" s="204" t="s">
        <v>132</v>
      </c>
      <c r="BK200" s="206">
        <f>SUM(BK201:BK209)</f>
        <v>2510000</v>
      </c>
    </row>
    <row r="201" s="2" customFormat="1" ht="16.5" customHeight="1">
      <c r="A201" s="31"/>
      <c r="B201" s="32"/>
      <c r="C201" s="245" t="s">
        <v>318</v>
      </c>
      <c r="D201" s="245" t="s">
        <v>252</v>
      </c>
      <c r="E201" s="246" t="s">
        <v>319</v>
      </c>
      <c r="F201" s="247" t="s">
        <v>320</v>
      </c>
      <c r="G201" s="248" t="s">
        <v>188</v>
      </c>
      <c r="H201" s="249">
        <v>1</v>
      </c>
      <c r="I201" s="250">
        <v>450000</v>
      </c>
      <c r="J201" s="250">
        <f>ROUND(I201*H201,2)</f>
        <v>450000</v>
      </c>
      <c r="K201" s="247" t="s">
        <v>1</v>
      </c>
      <c r="L201" s="251"/>
      <c r="M201" s="252" t="s">
        <v>1</v>
      </c>
      <c r="N201" s="253" t="s">
        <v>39</v>
      </c>
      <c r="O201" s="217">
        <v>0</v>
      </c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19" t="s">
        <v>255</v>
      </c>
      <c r="AT201" s="219" t="s">
        <v>252</v>
      </c>
      <c r="AU201" s="219" t="s">
        <v>84</v>
      </c>
      <c r="AY201" s="16" t="s">
        <v>132</v>
      </c>
      <c r="BE201" s="220">
        <f>IF(N201="základní",J201,0)</f>
        <v>450000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6" t="s">
        <v>82</v>
      </c>
      <c r="BK201" s="220">
        <f>ROUND(I201*H201,2)</f>
        <v>450000</v>
      </c>
      <c r="BL201" s="16" t="s">
        <v>209</v>
      </c>
      <c r="BM201" s="219" t="s">
        <v>321</v>
      </c>
    </row>
    <row r="202" s="2" customFormat="1" ht="16.5" customHeight="1">
      <c r="A202" s="31"/>
      <c r="B202" s="32"/>
      <c r="C202" s="245" t="s">
        <v>322</v>
      </c>
      <c r="D202" s="245" t="s">
        <v>252</v>
      </c>
      <c r="E202" s="246" t="s">
        <v>323</v>
      </c>
      <c r="F202" s="247" t="s">
        <v>324</v>
      </c>
      <c r="G202" s="248" t="s">
        <v>188</v>
      </c>
      <c r="H202" s="249">
        <v>1</v>
      </c>
      <c r="I202" s="250">
        <v>550000</v>
      </c>
      <c r="J202" s="250">
        <f>ROUND(I202*H202,2)</f>
        <v>550000</v>
      </c>
      <c r="K202" s="247" t="s">
        <v>1</v>
      </c>
      <c r="L202" s="251"/>
      <c r="M202" s="252" t="s">
        <v>1</v>
      </c>
      <c r="N202" s="253" t="s">
        <v>39</v>
      </c>
      <c r="O202" s="217">
        <v>0</v>
      </c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19" t="s">
        <v>255</v>
      </c>
      <c r="AT202" s="219" t="s">
        <v>252</v>
      </c>
      <c r="AU202" s="219" t="s">
        <v>84</v>
      </c>
      <c r="AY202" s="16" t="s">
        <v>132</v>
      </c>
      <c r="BE202" s="220">
        <f>IF(N202="základní",J202,0)</f>
        <v>550000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6" t="s">
        <v>82</v>
      </c>
      <c r="BK202" s="220">
        <f>ROUND(I202*H202,2)</f>
        <v>550000</v>
      </c>
      <c r="BL202" s="16" t="s">
        <v>209</v>
      </c>
      <c r="BM202" s="219" t="s">
        <v>325</v>
      </c>
    </row>
    <row r="203" s="2" customFormat="1" ht="16.5" customHeight="1">
      <c r="A203" s="31"/>
      <c r="B203" s="32"/>
      <c r="C203" s="245" t="s">
        <v>326</v>
      </c>
      <c r="D203" s="245" t="s">
        <v>252</v>
      </c>
      <c r="E203" s="246" t="s">
        <v>327</v>
      </c>
      <c r="F203" s="247" t="s">
        <v>328</v>
      </c>
      <c r="G203" s="248" t="s">
        <v>188</v>
      </c>
      <c r="H203" s="249">
        <v>1</v>
      </c>
      <c r="I203" s="250">
        <v>490000</v>
      </c>
      <c r="J203" s="250">
        <f>ROUND(I203*H203,2)</f>
        <v>490000</v>
      </c>
      <c r="K203" s="247" t="s">
        <v>1</v>
      </c>
      <c r="L203" s="251"/>
      <c r="M203" s="252" t="s">
        <v>1</v>
      </c>
      <c r="N203" s="253" t="s">
        <v>39</v>
      </c>
      <c r="O203" s="217">
        <v>0</v>
      </c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19" t="s">
        <v>255</v>
      </c>
      <c r="AT203" s="219" t="s">
        <v>252</v>
      </c>
      <c r="AU203" s="219" t="s">
        <v>84</v>
      </c>
      <c r="AY203" s="16" t="s">
        <v>132</v>
      </c>
      <c r="BE203" s="220">
        <f>IF(N203="základní",J203,0)</f>
        <v>490000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6" t="s">
        <v>82</v>
      </c>
      <c r="BK203" s="220">
        <f>ROUND(I203*H203,2)</f>
        <v>490000</v>
      </c>
      <c r="BL203" s="16" t="s">
        <v>209</v>
      </c>
      <c r="BM203" s="219" t="s">
        <v>329</v>
      </c>
    </row>
    <row r="204" s="2" customFormat="1" ht="16.5" customHeight="1">
      <c r="A204" s="31"/>
      <c r="B204" s="32"/>
      <c r="C204" s="245" t="s">
        <v>330</v>
      </c>
      <c r="D204" s="245" t="s">
        <v>252</v>
      </c>
      <c r="E204" s="246" t="s">
        <v>331</v>
      </c>
      <c r="F204" s="247" t="s">
        <v>332</v>
      </c>
      <c r="G204" s="248" t="s">
        <v>188</v>
      </c>
      <c r="H204" s="249">
        <v>1</v>
      </c>
      <c r="I204" s="250">
        <v>75000</v>
      </c>
      <c r="J204" s="250">
        <f>ROUND(I204*H204,2)</f>
        <v>75000</v>
      </c>
      <c r="K204" s="247" t="s">
        <v>1</v>
      </c>
      <c r="L204" s="251"/>
      <c r="M204" s="252" t="s">
        <v>1</v>
      </c>
      <c r="N204" s="253" t="s">
        <v>39</v>
      </c>
      <c r="O204" s="217">
        <v>0</v>
      </c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19" t="s">
        <v>255</v>
      </c>
      <c r="AT204" s="219" t="s">
        <v>252</v>
      </c>
      <c r="AU204" s="219" t="s">
        <v>84</v>
      </c>
      <c r="AY204" s="16" t="s">
        <v>132</v>
      </c>
      <c r="BE204" s="220">
        <f>IF(N204="základní",J204,0)</f>
        <v>75000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6" t="s">
        <v>82</v>
      </c>
      <c r="BK204" s="220">
        <f>ROUND(I204*H204,2)</f>
        <v>75000</v>
      </c>
      <c r="BL204" s="16" t="s">
        <v>209</v>
      </c>
      <c r="BM204" s="219" t="s">
        <v>333</v>
      </c>
    </row>
    <row r="205" s="2" customFormat="1" ht="16.5" customHeight="1">
      <c r="A205" s="31"/>
      <c r="B205" s="32"/>
      <c r="C205" s="245" t="s">
        <v>334</v>
      </c>
      <c r="D205" s="245" t="s">
        <v>252</v>
      </c>
      <c r="E205" s="246" t="s">
        <v>335</v>
      </c>
      <c r="F205" s="247" t="s">
        <v>336</v>
      </c>
      <c r="G205" s="248" t="s">
        <v>188</v>
      </c>
      <c r="H205" s="249">
        <v>1</v>
      </c>
      <c r="I205" s="250">
        <v>250000</v>
      </c>
      <c r="J205" s="250">
        <f>ROUND(I205*H205,2)</f>
        <v>250000</v>
      </c>
      <c r="K205" s="247" t="s">
        <v>1</v>
      </c>
      <c r="L205" s="251"/>
      <c r="M205" s="252" t="s">
        <v>1</v>
      </c>
      <c r="N205" s="253" t="s">
        <v>39</v>
      </c>
      <c r="O205" s="217">
        <v>0</v>
      </c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19" t="s">
        <v>255</v>
      </c>
      <c r="AT205" s="219" t="s">
        <v>252</v>
      </c>
      <c r="AU205" s="219" t="s">
        <v>84</v>
      </c>
      <c r="AY205" s="16" t="s">
        <v>132</v>
      </c>
      <c r="BE205" s="220">
        <f>IF(N205="základní",J205,0)</f>
        <v>250000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6" t="s">
        <v>82</v>
      </c>
      <c r="BK205" s="220">
        <f>ROUND(I205*H205,2)</f>
        <v>250000</v>
      </c>
      <c r="BL205" s="16" t="s">
        <v>209</v>
      </c>
      <c r="BM205" s="219" t="s">
        <v>337</v>
      </c>
    </row>
    <row r="206" s="2" customFormat="1" ht="16.5" customHeight="1">
      <c r="A206" s="31"/>
      <c r="B206" s="32"/>
      <c r="C206" s="245" t="s">
        <v>338</v>
      </c>
      <c r="D206" s="245" t="s">
        <v>252</v>
      </c>
      <c r="E206" s="246" t="s">
        <v>339</v>
      </c>
      <c r="F206" s="247" t="s">
        <v>340</v>
      </c>
      <c r="G206" s="248" t="s">
        <v>188</v>
      </c>
      <c r="H206" s="249">
        <v>1</v>
      </c>
      <c r="I206" s="250">
        <v>95000</v>
      </c>
      <c r="J206" s="250">
        <f>ROUND(I206*H206,2)</f>
        <v>95000</v>
      </c>
      <c r="K206" s="247" t="s">
        <v>1</v>
      </c>
      <c r="L206" s="251"/>
      <c r="M206" s="252" t="s">
        <v>1</v>
      </c>
      <c r="N206" s="253" t="s">
        <v>39</v>
      </c>
      <c r="O206" s="217">
        <v>0</v>
      </c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19" t="s">
        <v>255</v>
      </c>
      <c r="AT206" s="219" t="s">
        <v>252</v>
      </c>
      <c r="AU206" s="219" t="s">
        <v>84</v>
      </c>
      <c r="AY206" s="16" t="s">
        <v>132</v>
      </c>
      <c r="BE206" s="220">
        <f>IF(N206="základní",J206,0)</f>
        <v>95000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6" t="s">
        <v>82</v>
      </c>
      <c r="BK206" s="220">
        <f>ROUND(I206*H206,2)</f>
        <v>95000</v>
      </c>
      <c r="BL206" s="16" t="s">
        <v>209</v>
      </c>
      <c r="BM206" s="219" t="s">
        <v>341</v>
      </c>
    </row>
    <row r="207" s="2" customFormat="1" ht="16.5" customHeight="1">
      <c r="A207" s="31"/>
      <c r="B207" s="32"/>
      <c r="C207" s="245" t="s">
        <v>342</v>
      </c>
      <c r="D207" s="245" t="s">
        <v>252</v>
      </c>
      <c r="E207" s="246" t="s">
        <v>343</v>
      </c>
      <c r="F207" s="247" t="s">
        <v>344</v>
      </c>
      <c r="G207" s="248" t="s">
        <v>188</v>
      </c>
      <c r="H207" s="249">
        <v>1</v>
      </c>
      <c r="I207" s="250">
        <v>200000</v>
      </c>
      <c r="J207" s="250">
        <f>ROUND(I207*H207,2)</f>
        <v>200000</v>
      </c>
      <c r="K207" s="247" t="s">
        <v>1</v>
      </c>
      <c r="L207" s="251"/>
      <c r="M207" s="252" t="s">
        <v>1</v>
      </c>
      <c r="N207" s="253" t="s">
        <v>39</v>
      </c>
      <c r="O207" s="217">
        <v>0</v>
      </c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19" t="s">
        <v>255</v>
      </c>
      <c r="AT207" s="219" t="s">
        <v>252</v>
      </c>
      <c r="AU207" s="219" t="s">
        <v>84</v>
      </c>
      <c r="AY207" s="16" t="s">
        <v>132</v>
      </c>
      <c r="BE207" s="220">
        <f>IF(N207="základní",J207,0)</f>
        <v>200000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6" t="s">
        <v>82</v>
      </c>
      <c r="BK207" s="220">
        <f>ROUND(I207*H207,2)</f>
        <v>200000</v>
      </c>
      <c r="BL207" s="16" t="s">
        <v>209</v>
      </c>
      <c r="BM207" s="219" t="s">
        <v>345</v>
      </c>
    </row>
    <row r="208" s="2" customFormat="1" ht="21.75" customHeight="1">
      <c r="A208" s="31"/>
      <c r="B208" s="32"/>
      <c r="C208" s="245" t="s">
        <v>346</v>
      </c>
      <c r="D208" s="245" t="s">
        <v>252</v>
      </c>
      <c r="E208" s="246" t="s">
        <v>347</v>
      </c>
      <c r="F208" s="247" t="s">
        <v>348</v>
      </c>
      <c r="G208" s="248" t="s">
        <v>188</v>
      </c>
      <c r="H208" s="249">
        <v>1</v>
      </c>
      <c r="I208" s="250">
        <v>250000</v>
      </c>
      <c r="J208" s="250">
        <f>ROUND(I208*H208,2)</f>
        <v>250000</v>
      </c>
      <c r="K208" s="247" t="s">
        <v>1</v>
      </c>
      <c r="L208" s="251"/>
      <c r="M208" s="252" t="s">
        <v>1</v>
      </c>
      <c r="N208" s="253" t="s">
        <v>39</v>
      </c>
      <c r="O208" s="217">
        <v>0</v>
      </c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19" t="s">
        <v>255</v>
      </c>
      <c r="AT208" s="219" t="s">
        <v>252</v>
      </c>
      <c r="AU208" s="219" t="s">
        <v>84</v>
      </c>
      <c r="AY208" s="16" t="s">
        <v>132</v>
      </c>
      <c r="BE208" s="220">
        <f>IF(N208="základní",J208,0)</f>
        <v>250000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6" t="s">
        <v>82</v>
      </c>
      <c r="BK208" s="220">
        <f>ROUND(I208*H208,2)</f>
        <v>250000</v>
      </c>
      <c r="BL208" s="16" t="s">
        <v>209</v>
      </c>
      <c r="BM208" s="219" t="s">
        <v>349</v>
      </c>
    </row>
    <row r="209" s="2" customFormat="1" ht="16.5" customHeight="1">
      <c r="A209" s="31"/>
      <c r="B209" s="32"/>
      <c r="C209" s="245" t="s">
        <v>350</v>
      </c>
      <c r="D209" s="245" t="s">
        <v>252</v>
      </c>
      <c r="E209" s="246" t="s">
        <v>351</v>
      </c>
      <c r="F209" s="247" t="s">
        <v>352</v>
      </c>
      <c r="G209" s="248" t="s">
        <v>188</v>
      </c>
      <c r="H209" s="249">
        <v>1</v>
      </c>
      <c r="I209" s="250">
        <v>150000</v>
      </c>
      <c r="J209" s="250">
        <f>ROUND(I209*H209,2)</f>
        <v>150000</v>
      </c>
      <c r="K209" s="247" t="s">
        <v>1</v>
      </c>
      <c r="L209" s="251"/>
      <c r="M209" s="252" t="s">
        <v>1</v>
      </c>
      <c r="N209" s="253" t="s">
        <v>39</v>
      </c>
      <c r="O209" s="217">
        <v>0</v>
      </c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19" t="s">
        <v>255</v>
      </c>
      <c r="AT209" s="219" t="s">
        <v>252</v>
      </c>
      <c r="AU209" s="219" t="s">
        <v>84</v>
      </c>
      <c r="AY209" s="16" t="s">
        <v>132</v>
      </c>
      <c r="BE209" s="220">
        <f>IF(N209="základní",J209,0)</f>
        <v>150000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6" t="s">
        <v>82</v>
      </c>
      <c r="BK209" s="220">
        <f>ROUND(I209*H209,2)</f>
        <v>150000</v>
      </c>
      <c r="BL209" s="16" t="s">
        <v>209</v>
      </c>
      <c r="BM209" s="219" t="s">
        <v>353</v>
      </c>
    </row>
    <row r="210" s="12" customFormat="1" ht="22.8" customHeight="1">
      <c r="A210" s="12"/>
      <c r="B210" s="194"/>
      <c r="C210" s="195"/>
      <c r="D210" s="196" t="s">
        <v>73</v>
      </c>
      <c r="E210" s="207" t="s">
        <v>354</v>
      </c>
      <c r="F210" s="207" t="s">
        <v>355</v>
      </c>
      <c r="G210" s="195"/>
      <c r="H210" s="195"/>
      <c r="I210" s="195"/>
      <c r="J210" s="208">
        <f>BK210</f>
        <v>2885000</v>
      </c>
      <c r="K210" s="195"/>
      <c r="L210" s="199"/>
      <c r="M210" s="200"/>
      <c r="N210" s="201"/>
      <c r="O210" s="201"/>
      <c r="P210" s="202">
        <f>SUM(P211:P217)</f>
        <v>0</v>
      </c>
      <c r="Q210" s="201"/>
      <c r="R210" s="202">
        <f>SUM(R211:R217)</f>
        <v>0</v>
      </c>
      <c r="S210" s="201"/>
      <c r="T210" s="203">
        <f>SUM(T211:T217)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4" t="s">
        <v>84</v>
      </c>
      <c r="AT210" s="205" t="s">
        <v>73</v>
      </c>
      <c r="AU210" s="205" t="s">
        <v>82</v>
      </c>
      <c r="AY210" s="204" t="s">
        <v>132</v>
      </c>
      <c r="BK210" s="206">
        <f>SUM(BK211:BK217)</f>
        <v>2885000</v>
      </c>
    </row>
    <row r="211" s="2" customFormat="1" ht="16.5" customHeight="1">
      <c r="A211" s="31"/>
      <c r="B211" s="32"/>
      <c r="C211" s="245" t="s">
        <v>356</v>
      </c>
      <c r="D211" s="245" t="s">
        <v>252</v>
      </c>
      <c r="E211" s="246" t="s">
        <v>357</v>
      </c>
      <c r="F211" s="247" t="s">
        <v>358</v>
      </c>
      <c r="G211" s="248" t="s">
        <v>188</v>
      </c>
      <c r="H211" s="249">
        <v>1</v>
      </c>
      <c r="I211" s="250">
        <v>620000</v>
      </c>
      <c r="J211" s="250">
        <f>ROUND(I211*H211,2)</f>
        <v>620000</v>
      </c>
      <c r="K211" s="247" t="s">
        <v>1</v>
      </c>
      <c r="L211" s="251"/>
      <c r="M211" s="252" t="s">
        <v>1</v>
      </c>
      <c r="N211" s="253" t="s">
        <v>39</v>
      </c>
      <c r="O211" s="217">
        <v>0</v>
      </c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219" t="s">
        <v>255</v>
      </c>
      <c r="AT211" s="219" t="s">
        <v>252</v>
      </c>
      <c r="AU211" s="219" t="s">
        <v>84</v>
      </c>
      <c r="AY211" s="16" t="s">
        <v>132</v>
      </c>
      <c r="BE211" s="220">
        <f>IF(N211="základní",J211,0)</f>
        <v>620000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6" t="s">
        <v>82</v>
      </c>
      <c r="BK211" s="220">
        <f>ROUND(I211*H211,2)</f>
        <v>620000</v>
      </c>
      <c r="BL211" s="16" t="s">
        <v>209</v>
      </c>
      <c r="BM211" s="219" t="s">
        <v>359</v>
      </c>
    </row>
    <row r="212" s="2" customFormat="1" ht="16.5" customHeight="1">
      <c r="A212" s="31"/>
      <c r="B212" s="32"/>
      <c r="C212" s="245" t="s">
        <v>360</v>
      </c>
      <c r="D212" s="245" t="s">
        <v>252</v>
      </c>
      <c r="E212" s="246" t="s">
        <v>361</v>
      </c>
      <c r="F212" s="247" t="s">
        <v>362</v>
      </c>
      <c r="G212" s="248" t="s">
        <v>188</v>
      </c>
      <c r="H212" s="249">
        <v>1</v>
      </c>
      <c r="I212" s="250">
        <v>1290000</v>
      </c>
      <c r="J212" s="250">
        <f>ROUND(I212*H212,2)</f>
        <v>1290000</v>
      </c>
      <c r="K212" s="247" t="s">
        <v>1</v>
      </c>
      <c r="L212" s="251"/>
      <c r="M212" s="252" t="s">
        <v>1</v>
      </c>
      <c r="N212" s="253" t="s">
        <v>39</v>
      </c>
      <c r="O212" s="217">
        <v>0</v>
      </c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19" t="s">
        <v>255</v>
      </c>
      <c r="AT212" s="219" t="s">
        <v>252</v>
      </c>
      <c r="AU212" s="219" t="s">
        <v>84</v>
      </c>
      <c r="AY212" s="16" t="s">
        <v>132</v>
      </c>
      <c r="BE212" s="220">
        <f>IF(N212="základní",J212,0)</f>
        <v>1290000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6" t="s">
        <v>82</v>
      </c>
      <c r="BK212" s="220">
        <f>ROUND(I212*H212,2)</f>
        <v>1290000</v>
      </c>
      <c r="BL212" s="16" t="s">
        <v>209</v>
      </c>
      <c r="BM212" s="219" t="s">
        <v>363</v>
      </c>
    </row>
    <row r="213" s="2" customFormat="1" ht="16.5" customHeight="1">
      <c r="A213" s="31"/>
      <c r="B213" s="32"/>
      <c r="C213" s="245" t="s">
        <v>364</v>
      </c>
      <c r="D213" s="245" t="s">
        <v>252</v>
      </c>
      <c r="E213" s="246" t="s">
        <v>365</v>
      </c>
      <c r="F213" s="247" t="s">
        <v>366</v>
      </c>
      <c r="G213" s="248" t="s">
        <v>188</v>
      </c>
      <c r="H213" s="249">
        <v>1</v>
      </c>
      <c r="I213" s="250">
        <v>390000</v>
      </c>
      <c r="J213" s="250">
        <f>ROUND(I213*H213,2)</f>
        <v>390000</v>
      </c>
      <c r="K213" s="247" t="s">
        <v>1</v>
      </c>
      <c r="L213" s="251"/>
      <c r="M213" s="252" t="s">
        <v>1</v>
      </c>
      <c r="N213" s="253" t="s">
        <v>39</v>
      </c>
      <c r="O213" s="217">
        <v>0</v>
      </c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219" t="s">
        <v>255</v>
      </c>
      <c r="AT213" s="219" t="s">
        <v>252</v>
      </c>
      <c r="AU213" s="219" t="s">
        <v>84</v>
      </c>
      <c r="AY213" s="16" t="s">
        <v>132</v>
      </c>
      <c r="BE213" s="220">
        <f>IF(N213="základní",J213,0)</f>
        <v>390000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6" t="s">
        <v>82</v>
      </c>
      <c r="BK213" s="220">
        <f>ROUND(I213*H213,2)</f>
        <v>390000</v>
      </c>
      <c r="BL213" s="16" t="s">
        <v>209</v>
      </c>
      <c r="BM213" s="219" t="s">
        <v>367</v>
      </c>
    </row>
    <row r="214" s="2" customFormat="1" ht="16.5" customHeight="1">
      <c r="A214" s="31"/>
      <c r="B214" s="32"/>
      <c r="C214" s="245" t="s">
        <v>368</v>
      </c>
      <c r="D214" s="245" t="s">
        <v>252</v>
      </c>
      <c r="E214" s="246" t="s">
        <v>369</v>
      </c>
      <c r="F214" s="247" t="s">
        <v>370</v>
      </c>
      <c r="G214" s="248" t="s">
        <v>188</v>
      </c>
      <c r="H214" s="249">
        <v>1</v>
      </c>
      <c r="I214" s="250">
        <v>280000</v>
      </c>
      <c r="J214" s="250">
        <f>ROUND(I214*H214,2)</f>
        <v>280000</v>
      </c>
      <c r="K214" s="247" t="s">
        <v>1</v>
      </c>
      <c r="L214" s="251"/>
      <c r="M214" s="252" t="s">
        <v>1</v>
      </c>
      <c r="N214" s="253" t="s">
        <v>39</v>
      </c>
      <c r="O214" s="217">
        <v>0</v>
      </c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19" t="s">
        <v>255</v>
      </c>
      <c r="AT214" s="219" t="s">
        <v>252</v>
      </c>
      <c r="AU214" s="219" t="s">
        <v>84</v>
      </c>
      <c r="AY214" s="16" t="s">
        <v>132</v>
      </c>
      <c r="BE214" s="220">
        <f>IF(N214="základní",J214,0)</f>
        <v>280000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6" t="s">
        <v>82</v>
      </c>
      <c r="BK214" s="220">
        <f>ROUND(I214*H214,2)</f>
        <v>280000</v>
      </c>
      <c r="BL214" s="16" t="s">
        <v>209</v>
      </c>
      <c r="BM214" s="219" t="s">
        <v>371</v>
      </c>
    </row>
    <row r="215" s="2" customFormat="1" ht="16.5" customHeight="1">
      <c r="A215" s="31"/>
      <c r="B215" s="32"/>
      <c r="C215" s="245" t="s">
        <v>372</v>
      </c>
      <c r="D215" s="245" t="s">
        <v>252</v>
      </c>
      <c r="E215" s="246" t="s">
        <v>373</v>
      </c>
      <c r="F215" s="247" t="s">
        <v>374</v>
      </c>
      <c r="G215" s="248" t="s">
        <v>188</v>
      </c>
      <c r="H215" s="249">
        <v>1</v>
      </c>
      <c r="I215" s="250">
        <v>125000</v>
      </c>
      <c r="J215" s="250">
        <f>ROUND(I215*H215,2)</f>
        <v>125000</v>
      </c>
      <c r="K215" s="247" t="s">
        <v>1</v>
      </c>
      <c r="L215" s="251"/>
      <c r="M215" s="252" t="s">
        <v>1</v>
      </c>
      <c r="N215" s="253" t="s">
        <v>39</v>
      </c>
      <c r="O215" s="217">
        <v>0</v>
      </c>
      <c r="P215" s="217">
        <f>O215*H215</f>
        <v>0</v>
      </c>
      <c r="Q215" s="217">
        <v>0</v>
      </c>
      <c r="R215" s="217">
        <f>Q215*H215</f>
        <v>0</v>
      </c>
      <c r="S215" s="217">
        <v>0</v>
      </c>
      <c r="T215" s="218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219" t="s">
        <v>255</v>
      </c>
      <c r="AT215" s="219" t="s">
        <v>252</v>
      </c>
      <c r="AU215" s="219" t="s">
        <v>84</v>
      </c>
      <c r="AY215" s="16" t="s">
        <v>132</v>
      </c>
      <c r="BE215" s="220">
        <f>IF(N215="základní",J215,0)</f>
        <v>125000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6" t="s">
        <v>82</v>
      </c>
      <c r="BK215" s="220">
        <f>ROUND(I215*H215,2)</f>
        <v>125000</v>
      </c>
      <c r="BL215" s="16" t="s">
        <v>209</v>
      </c>
      <c r="BM215" s="219" t="s">
        <v>375</v>
      </c>
    </row>
    <row r="216" s="2" customFormat="1" ht="16.5" customHeight="1">
      <c r="A216" s="31"/>
      <c r="B216" s="32"/>
      <c r="C216" s="245" t="s">
        <v>376</v>
      </c>
      <c r="D216" s="245" t="s">
        <v>252</v>
      </c>
      <c r="E216" s="246" t="s">
        <v>377</v>
      </c>
      <c r="F216" s="247" t="s">
        <v>378</v>
      </c>
      <c r="G216" s="248" t="s">
        <v>188</v>
      </c>
      <c r="H216" s="249">
        <v>1</v>
      </c>
      <c r="I216" s="250">
        <v>150000</v>
      </c>
      <c r="J216" s="250">
        <f>ROUND(I216*H216,2)</f>
        <v>150000</v>
      </c>
      <c r="K216" s="247" t="s">
        <v>1</v>
      </c>
      <c r="L216" s="251"/>
      <c r="M216" s="252" t="s">
        <v>1</v>
      </c>
      <c r="N216" s="253" t="s">
        <v>39</v>
      </c>
      <c r="O216" s="217">
        <v>0</v>
      </c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19" t="s">
        <v>255</v>
      </c>
      <c r="AT216" s="219" t="s">
        <v>252</v>
      </c>
      <c r="AU216" s="219" t="s">
        <v>84</v>
      </c>
      <c r="AY216" s="16" t="s">
        <v>132</v>
      </c>
      <c r="BE216" s="220">
        <f>IF(N216="základní",J216,0)</f>
        <v>150000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6" t="s">
        <v>82</v>
      </c>
      <c r="BK216" s="220">
        <f>ROUND(I216*H216,2)</f>
        <v>150000</v>
      </c>
      <c r="BL216" s="16" t="s">
        <v>209</v>
      </c>
      <c r="BM216" s="219" t="s">
        <v>379</v>
      </c>
    </row>
    <row r="217" s="2" customFormat="1" ht="16.5" customHeight="1">
      <c r="A217" s="31"/>
      <c r="B217" s="32"/>
      <c r="C217" s="245" t="s">
        <v>380</v>
      </c>
      <c r="D217" s="245" t="s">
        <v>252</v>
      </c>
      <c r="E217" s="246" t="s">
        <v>381</v>
      </c>
      <c r="F217" s="247" t="s">
        <v>382</v>
      </c>
      <c r="G217" s="248" t="s">
        <v>188</v>
      </c>
      <c r="H217" s="249">
        <v>1</v>
      </c>
      <c r="I217" s="250">
        <v>30000</v>
      </c>
      <c r="J217" s="250">
        <f>ROUND(I217*H217,2)</f>
        <v>30000</v>
      </c>
      <c r="K217" s="247" t="s">
        <v>1</v>
      </c>
      <c r="L217" s="251"/>
      <c r="M217" s="252" t="s">
        <v>1</v>
      </c>
      <c r="N217" s="253" t="s">
        <v>39</v>
      </c>
      <c r="O217" s="217">
        <v>0</v>
      </c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19" t="s">
        <v>255</v>
      </c>
      <c r="AT217" s="219" t="s">
        <v>252</v>
      </c>
      <c r="AU217" s="219" t="s">
        <v>84</v>
      </c>
      <c r="AY217" s="16" t="s">
        <v>132</v>
      </c>
      <c r="BE217" s="220">
        <f>IF(N217="základní",J217,0)</f>
        <v>30000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6" t="s">
        <v>82</v>
      </c>
      <c r="BK217" s="220">
        <f>ROUND(I217*H217,2)</f>
        <v>30000</v>
      </c>
      <c r="BL217" s="16" t="s">
        <v>209</v>
      </c>
      <c r="BM217" s="219" t="s">
        <v>383</v>
      </c>
    </row>
    <row r="218" s="12" customFormat="1" ht="22.8" customHeight="1">
      <c r="A218" s="12"/>
      <c r="B218" s="194"/>
      <c r="C218" s="195"/>
      <c r="D218" s="196" t="s">
        <v>73</v>
      </c>
      <c r="E218" s="207" t="s">
        <v>384</v>
      </c>
      <c r="F218" s="207" t="s">
        <v>385</v>
      </c>
      <c r="G218" s="195"/>
      <c r="H218" s="195"/>
      <c r="I218" s="195"/>
      <c r="J218" s="208">
        <f>BK218</f>
        <v>1591182.5500000001</v>
      </c>
      <c r="K218" s="195"/>
      <c r="L218" s="199"/>
      <c r="M218" s="200"/>
      <c r="N218" s="201"/>
      <c r="O218" s="201"/>
      <c r="P218" s="202">
        <f>SUM(P219:P228)</f>
        <v>1799.7530000000002</v>
      </c>
      <c r="Q218" s="201"/>
      <c r="R218" s="202">
        <f>SUM(R219:R228)</f>
        <v>50.056446000000008</v>
      </c>
      <c r="S218" s="201"/>
      <c r="T218" s="203">
        <f>SUM(T219:T228)</f>
        <v>8.0620499999999993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4" t="s">
        <v>84</v>
      </c>
      <c r="AT218" s="205" t="s">
        <v>73</v>
      </c>
      <c r="AU218" s="205" t="s">
        <v>82</v>
      </c>
      <c r="AY218" s="204" t="s">
        <v>132</v>
      </c>
      <c r="BK218" s="206">
        <f>SUM(BK219:BK228)</f>
        <v>1591182.5500000001</v>
      </c>
    </row>
    <row r="219" s="2" customFormat="1" ht="21.75" customHeight="1">
      <c r="A219" s="31"/>
      <c r="B219" s="32"/>
      <c r="C219" s="209" t="s">
        <v>386</v>
      </c>
      <c r="D219" s="209" t="s">
        <v>135</v>
      </c>
      <c r="E219" s="210" t="s">
        <v>387</v>
      </c>
      <c r="F219" s="211" t="s">
        <v>388</v>
      </c>
      <c r="G219" s="212" t="s">
        <v>138</v>
      </c>
      <c r="H219" s="213">
        <v>1070.7000000000001</v>
      </c>
      <c r="I219" s="214">
        <v>1090</v>
      </c>
      <c r="J219" s="214">
        <f>ROUND(I219*H219,2)</f>
        <v>1167063</v>
      </c>
      <c r="K219" s="211" t="s">
        <v>143</v>
      </c>
      <c r="L219" s="37"/>
      <c r="M219" s="215" t="s">
        <v>1</v>
      </c>
      <c r="N219" s="216" t="s">
        <v>39</v>
      </c>
      <c r="O219" s="217">
        <v>1.296</v>
      </c>
      <c r="P219" s="217">
        <f>O219*H219</f>
        <v>1387.6272000000001</v>
      </c>
      <c r="Q219" s="217">
        <v>0.04428</v>
      </c>
      <c r="R219" s="217">
        <f>Q219*H219</f>
        <v>47.410596000000005</v>
      </c>
      <c r="S219" s="217">
        <v>0</v>
      </c>
      <c r="T219" s="218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19" t="s">
        <v>209</v>
      </c>
      <c r="AT219" s="219" t="s">
        <v>135</v>
      </c>
      <c r="AU219" s="219" t="s">
        <v>84</v>
      </c>
      <c r="AY219" s="16" t="s">
        <v>132</v>
      </c>
      <c r="BE219" s="220">
        <f>IF(N219="základní",J219,0)</f>
        <v>1167063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6" t="s">
        <v>82</v>
      </c>
      <c r="BK219" s="220">
        <f>ROUND(I219*H219,2)</f>
        <v>1167063</v>
      </c>
      <c r="BL219" s="16" t="s">
        <v>209</v>
      </c>
      <c r="BM219" s="219" t="s">
        <v>389</v>
      </c>
    </row>
    <row r="220" s="13" customFormat="1">
      <c r="A220" s="13"/>
      <c r="B220" s="221"/>
      <c r="C220" s="222"/>
      <c r="D220" s="223" t="s">
        <v>145</v>
      </c>
      <c r="E220" s="224" t="s">
        <v>1</v>
      </c>
      <c r="F220" s="225" t="s">
        <v>390</v>
      </c>
      <c r="G220" s="222"/>
      <c r="H220" s="226">
        <v>1070.7000000000001</v>
      </c>
      <c r="I220" s="222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1" t="s">
        <v>145</v>
      </c>
      <c r="AU220" s="231" t="s">
        <v>84</v>
      </c>
      <c r="AV220" s="13" t="s">
        <v>84</v>
      </c>
      <c r="AW220" s="13" t="s">
        <v>30</v>
      </c>
      <c r="AX220" s="13" t="s">
        <v>82</v>
      </c>
      <c r="AY220" s="231" t="s">
        <v>132</v>
      </c>
    </row>
    <row r="221" s="2" customFormat="1" ht="16.5" customHeight="1">
      <c r="A221" s="31"/>
      <c r="B221" s="32"/>
      <c r="C221" s="209" t="s">
        <v>391</v>
      </c>
      <c r="D221" s="209" t="s">
        <v>135</v>
      </c>
      <c r="E221" s="210" t="s">
        <v>392</v>
      </c>
      <c r="F221" s="211" t="s">
        <v>393</v>
      </c>
      <c r="G221" s="212" t="s">
        <v>138</v>
      </c>
      <c r="H221" s="213">
        <v>1070.7000000000001</v>
      </c>
      <c r="I221" s="214">
        <v>51</v>
      </c>
      <c r="J221" s="214">
        <f>ROUND(I221*H221,2)</f>
        <v>54605.699999999997</v>
      </c>
      <c r="K221" s="211" t="s">
        <v>143</v>
      </c>
      <c r="L221" s="37"/>
      <c r="M221" s="215" t="s">
        <v>1</v>
      </c>
      <c r="N221" s="216" t="s">
        <v>39</v>
      </c>
      <c r="O221" s="217">
        <v>0.064000000000000001</v>
      </c>
      <c r="P221" s="217">
        <f>O221*H221</f>
        <v>68.524799999999999</v>
      </c>
      <c r="Q221" s="217">
        <v>0.00020000000000000001</v>
      </c>
      <c r="R221" s="217">
        <f>Q221*H221</f>
        <v>0.21414000000000003</v>
      </c>
      <c r="S221" s="217">
        <v>0</v>
      </c>
      <c r="T221" s="218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19" t="s">
        <v>209</v>
      </c>
      <c r="AT221" s="219" t="s">
        <v>135</v>
      </c>
      <c r="AU221" s="219" t="s">
        <v>84</v>
      </c>
      <c r="AY221" s="16" t="s">
        <v>132</v>
      </c>
      <c r="BE221" s="220">
        <f>IF(N221="základní",J221,0)</f>
        <v>54605.699999999997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6" t="s">
        <v>82</v>
      </c>
      <c r="BK221" s="220">
        <f>ROUND(I221*H221,2)</f>
        <v>54605.699999999997</v>
      </c>
      <c r="BL221" s="16" t="s">
        <v>209</v>
      </c>
      <c r="BM221" s="219" t="s">
        <v>394</v>
      </c>
    </row>
    <row r="222" s="2" customFormat="1" ht="21.75" customHeight="1">
      <c r="A222" s="31"/>
      <c r="B222" s="32"/>
      <c r="C222" s="209" t="s">
        <v>395</v>
      </c>
      <c r="D222" s="209" t="s">
        <v>135</v>
      </c>
      <c r="E222" s="210" t="s">
        <v>396</v>
      </c>
      <c r="F222" s="211" t="s">
        <v>397</v>
      </c>
      <c r="G222" s="212" t="s">
        <v>138</v>
      </c>
      <c r="H222" s="213">
        <v>757</v>
      </c>
      <c r="I222" s="214">
        <v>180</v>
      </c>
      <c r="J222" s="214">
        <f>ROUND(I222*H222,2)</f>
        <v>136260</v>
      </c>
      <c r="K222" s="211" t="s">
        <v>1</v>
      </c>
      <c r="L222" s="37"/>
      <c r="M222" s="215" t="s">
        <v>1</v>
      </c>
      <c r="N222" s="216" t="s">
        <v>39</v>
      </c>
      <c r="O222" s="217">
        <v>0.28699999999999998</v>
      </c>
      <c r="P222" s="217">
        <f>O222*H222</f>
        <v>217.25899999999999</v>
      </c>
      <c r="Q222" s="217">
        <v>0</v>
      </c>
      <c r="R222" s="217">
        <f>Q222*H222</f>
        <v>0</v>
      </c>
      <c r="S222" s="217">
        <v>0.01065</v>
      </c>
      <c r="T222" s="218">
        <f>S222*H222</f>
        <v>8.0620499999999993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19" t="s">
        <v>209</v>
      </c>
      <c r="AT222" s="219" t="s">
        <v>135</v>
      </c>
      <c r="AU222" s="219" t="s">
        <v>84</v>
      </c>
      <c r="AY222" s="16" t="s">
        <v>132</v>
      </c>
      <c r="BE222" s="220">
        <f>IF(N222="základní",J222,0)</f>
        <v>136260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6" t="s">
        <v>82</v>
      </c>
      <c r="BK222" s="220">
        <f>ROUND(I222*H222,2)</f>
        <v>136260</v>
      </c>
      <c r="BL222" s="16" t="s">
        <v>209</v>
      </c>
      <c r="BM222" s="219" t="s">
        <v>398</v>
      </c>
    </row>
    <row r="223" s="13" customFormat="1">
      <c r="A223" s="13"/>
      <c r="B223" s="221"/>
      <c r="C223" s="222"/>
      <c r="D223" s="223" t="s">
        <v>145</v>
      </c>
      <c r="E223" s="224" t="s">
        <v>1</v>
      </c>
      <c r="F223" s="225" t="s">
        <v>151</v>
      </c>
      <c r="G223" s="222"/>
      <c r="H223" s="226">
        <v>757</v>
      </c>
      <c r="I223" s="222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1" t="s">
        <v>145</v>
      </c>
      <c r="AU223" s="231" t="s">
        <v>84</v>
      </c>
      <c r="AV223" s="13" t="s">
        <v>84</v>
      </c>
      <c r="AW223" s="13" t="s">
        <v>30</v>
      </c>
      <c r="AX223" s="13" t="s">
        <v>82</v>
      </c>
      <c r="AY223" s="231" t="s">
        <v>132</v>
      </c>
    </row>
    <row r="224" s="2" customFormat="1" ht="21.75" customHeight="1">
      <c r="A224" s="31"/>
      <c r="B224" s="32"/>
      <c r="C224" s="209" t="s">
        <v>399</v>
      </c>
      <c r="D224" s="209" t="s">
        <v>135</v>
      </c>
      <c r="E224" s="210" t="s">
        <v>400</v>
      </c>
      <c r="F224" s="211" t="s">
        <v>401</v>
      </c>
      <c r="G224" s="212" t="s">
        <v>138</v>
      </c>
      <c r="H224" s="213">
        <v>36</v>
      </c>
      <c r="I224" s="214">
        <v>4980</v>
      </c>
      <c r="J224" s="214">
        <f>ROUND(I224*H224,2)</f>
        <v>179280</v>
      </c>
      <c r="K224" s="211" t="s">
        <v>143</v>
      </c>
      <c r="L224" s="37"/>
      <c r="M224" s="215" t="s">
        <v>1</v>
      </c>
      <c r="N224" s="216" t="s">
        <v>39</v>
      </c>
      <c r="O224" s="217">
        <v>3.125</v>
      </c>
      <c r="P224" s="217">
        <f>O224*H224</f>
        <v>112.5</v>
      </c>
      <c r="Q224" s="217">
        <v>0.054010000000000002</v>
      </c>
      <c r="R224" s="217">
        <f>Q224*H224</f>
        <v>1.9443600000000001</v>
      </c>
      <c r="S224" s="217">
        <v>0</v>
      </c>
      <c r="T224" s="218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19" t="s">
        <v>209</v>
      </c>
      <c r="AT224" s="219" t="s">
        <v>135</v>
      </c>
      <c r="AU224" s="219" t="s">
        <v>84</v>
      </c>
      <c r="AY224" s="16" t="s">
        <v>132</v>
      </c>
      <c r="BE224" s="220">
        <f>IF(N224="základní",J224,0)</f>
        <v>179280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6" t="s">
        <v>82</v>
      </c>
      <c r="BK224" s="220">
        <f>ROUND(I224*H224,2)</f>
        <v>179280</v>
      </c>
      <c r="BL224" s="16" t="s">
        <v>209</v>
      </c>
      <c r="BM224" s="219" t="s">
        <v>402</v>
      </c>
    </row>
    <row r="225" s="13" customFormat="1">
      <c r="A225" s="13"/>
      <c r="B225" s="221"/>
      <c r="C225" s="222"/>
      <c r="D225" s="223" t="s">
        <v>145</v>
      </c>
      <c r="E225" s="224" t="s">
        <v>1</v>
      </c>
      <c r="F225" s="225" t="s">
        <v>403</v>
      </c>
      <c r="G225" s="222"/>
      <c r="H225" s="226">
        <v>36</v>
      </c>
      <c r="I225" s="222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1" t="s">
        <v>145</v>
      </c>
      <c r="AU225" s="231" t="s">
        <v>84</v>
      </c>
      <c r="AV225" s="13" t="s">
        <v>84</v>
      </c>
      <c r="AW225" s="13" t="s">
        <v>30</v>
      </c>
      <c r="AX225" s="13" t="s">
        <v>82</v>
      </c>
      <c r="AY225" s="231" t="s">
        <v>132</v>
      </c>
    </row>
    <row r="226" s="2" customFormat="1" ht="21.75" customHeight="1">
      <c r="A226" s="31"/>
      <c r="B226" s="32"/>
      <c r="C226" s="209" t="s">
        <v>404</v>
      </c>
      <c r="D226" s="209" t="s">
        <v>135</v>
      </c>
      <c r="E226" s="210" t="s">
        <v>405</v>
      </c>
      <c r="F226" s="211" t="s">
        <v>406</v>
      </c>
      <c r="G226" s="212" t="s">
        <v>407</v>
      </c>
      <c r="H226" s="213">
        <v>9</v>
      </c>
      <c r="I226" s="214">
        <v>3350</v>
      </c>
      <c r="J226" s="214">
        <f>ROUND(I226*H226,2)</f>
        <v>30150</v>
      </c>
      <c r="K226" s="211" t="s">
        <v>143</v>
      </c>
      <c r="L226" s="37"/>
      <c r="M226" s="215" t="s">
        <v>1</v>
      </c>
      <c r="N226" s="216" t="s">
        <v>39</v>
      </c>
      <c r="O226" s="217">
        <v>1.538</v>
      </c>
      <c r="P226" s="217">
        <f>O226*H226</f>
        <v>13.842000000000001</v>
      </c>
      <c r="Q226" s="217">
        <v>0.054149999999999997</v>
      </c>
      <c r="R226" s="217">
        <f>Q226*H226</f>
        <v>0.48734999999999995</v>
      </c>
      <c r="S226" s="217">
        <v>0</v>
      </c>
      <c r="T226" s="218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219" t="s">
        <v>209</v>
      </c>
      <c r="AT226" s="219" t="s">
        <v>135</v>
      </c>
      <c r="AU226" s="219" t="s">
        <v>84</v>
      </c>
      <c r="AY226" s="16" t="s">
        <v>132</v>
      </c>
      <c r="BE226" s="220">
        <f>IF(N226="základní",J226,0)</f>
        <v>30150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6" t="s">
        <v>82</v>
      </c>
      <c r="BK226" s="220">
        <f>ROUND(I226*H226,2)</f>
        <v>30150</v>
      </c>
      <c r="BL226" s="16" t="s">
        <v>209</v>
      </c>
      <c r="BM226" s="219" t="s">
        <v>408</v>
      </c>
    </row>
    <row r="227" s="13" customFormat="1">
      <c r="A227" s="13"/>
      <c r="B227" s="221"/>
      <c r="C227" s="222"/>
      <c r="D227" s="223" t="s">
        <v>145</v>
      </c>
      <c r="E227" s="224" t="s">
        <v>1</v>
      </c>
      <c r="F227" s="225" t="s">
        <v>156</v>
      </c>
      <c r="G227" s="222"/>
      <c r="H227" s="226">
        <v>9</v>
      </c>
      <c r="I227" s="222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1" t="s">
        <v>145</v>
      </c>
      <c r="AU227" s="231" t="s">
        <v>84</v>
      </c>
      <c r="AV227" s="13" t="s">
        <v>84</v>
      </c>
      <c r="AW227" s="13" t="s">
        <v>30</v>
      </c>
      <c r="AX227" s="13" t="s">
        <v>82</v>
      </c>
      <c r="AY227" s="231" t="s">
        <v>132</v>
      </c>
    </row>
    <row r="228" s="2" customFormat="1" ht="21.75" customHeight="1">
      <c r="A228" s="31"/>
      <c r="B228" s="32"/>
      <c r="C228" s="209" t="s">
        <v>409</v>
      </c>
      <c r="D228" s="209" t="s">
        <v>135</v>
      </c>
      <c r="E228" s="210" t="s">
        <v>410</v>
      </c>
      <c r="F228" s="211" t="s">
        <v>411</v>
      </c>
      <c r="G228" s="212" t="s">
        <v>236</v>
      </c>
      <c r="H228" s="213">
        <v>15673.587</v>
      </c>
      <c r="I228" s="214">
        <v>1.52</v>
      </c>
      <c r="J228" s="214">
        <f>ROUND(I228*H228,2)</f>
        <v>23823.849999999999</v>
      </c>
      <c r="K228" s="211" t="s">
        <v>143</v>
      </c>
      <c r="L228" s="37"/>
      <c r="M228" s="215" t="s">
        <v>1</v>
      </c>
      <c r="N228" s="216" t="s">
        <v>39</v>
      </c>
      <c r="O228" s="217">
        <v>0</v>
      </c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19" t="s">
        <v>209</v>
      </c>
      <c r="AT228" s="219" t="s">
        <v>135</v>
      </c>
      <c r="AU228" s="219" t="s">
        <v>84</v>
      </c>
      <c r="AY228" s="16" t="s">
        <v>132</v>
      </c>
      <c r="BE228" s="220">
        <f>IF(N228="základní",J228,0)</f>
        <v>23823.849999999999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6" t="s">
        <v>82</v>
      </c>
      <c r="BK228" s="220">
        <f>ROUND(I228*H228,2)</f>
        <v>23823.849999999999</v>
      </c>
      <c r="BL228" s="16" t="s">
        <v>209</v>
      </c>
      <c r="BM228" s="219" t="s">
        <v>412</v>
      </c>
    </row>
    <row r="229" s="12" customFormat="1" ht="22.8" customHeight="1">
      <c r="A229" s="12"/>
      <c r="B229" s="194"/>
      <c r="C229" s="195"/>
      <c r="D229" s="196" t="s">
        <v>73</v>
      </c>
      <c r="E229" s="207" t="s">
        <v>413</v>
      </c>
      <c r="F229" s="207" t="s">
        <v>414</v>
      </c>
      <c r="G229" s="195"/>
      <c r="H229" s="195"/>
      <c r="I229" s="195"/>
      <c r="J229" s="208">
        <f>BK229</f>
        <v>2627332.0099999998</v>
      </c>
      <c r="K229" s="195"/>
      <c r="L229" s="199"/>
      <c r="M229" s="200"/>
      <c r="N229" s="201"/>
      <c r="O229" s="201"/>
      <c r="P229" s="202">
        <f>SUM(P230:P235)</f>
        <v>43.081000000000003</v>
      </c>
      <c r="Q229" s="201"/>
      <c r="R229" s="202">
        <f>SUM(R230:R235)</f>
        <v>0</v>
      </c>
      <c r="S229" s="201"/>
      <c r="T229" s="203">
        <f>SUM(T230:T235)</f>
        <v>0.62639999999999996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4" t="s">
        <v>84</v>
      </c>
      <c r="AT229" s="205" t="s">
        <v>73</v>
      </c>
      <c r="AU229" s="205" t="s">
        <v>82</v>
      </c>
      <c r="AY229" s="204" t="s">
        <v>132</v>
      </c>
      <c r="BK229" s="206">
        <f>SUM(BK230:BK235)</f>
        <v>2627332.0099999998</v>
      </c>
    </row>
    <row r="230" s="2" customFormat="1" ht="16.5" customHeight="1">
      <c r="A230" s="31"/>
      <c r="B230" s="32"/>
      <c r="C230" s="209" t="s">
        <v>415</v>
      </c>
      <c r="D230" s="209" t="s">
        <v>135</v>
      </c>
      <c r="E230" s="210" t="s">
        <v>416</v>
      </c>
      <c r="F230" s="211" t="s">
        <v>417</v>
      </c>
      <c r="G230" s="212" t="s">
        <v>188</v>
      </c>
      <c r="H230" s="213">
        <v>1</v>
      </c>
      <c r="I230" s="214">
        <v>1050000</v>
      </c>
      <c r="J230" s="214">
        <f>ROUND(I230*H230,2)</f>
        <v>1050000</v>
      </c>
      <c r="K230" s="211" t="s">
        <v>1</v>
      </c>
      <c r="L230" s="37"/>
      <c r="M230" s="215" t="s">
        <v>1</v>
      </c>
      <c r="N230" s="216" t="s">
        <v>39</v>
      </c>
      <c r="O230" s="217">
        <v>1.6819999999999999</v>
      </c>
      <c r="P230" s="217">
        <f>O230*H230</f>
        <v>1.6819999999999999</v>
      </c>
      <c r="Q230" s="217">
        <v>0</v>
      </c>
      <c r="R230" s="217">
        <f>Q230*H230</f>
        <v>0</v>
      </c>
      <c r="S230" s="217">
        <v>0</v>
      </c>
      <c r="T230" s="218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219" t="s">
        <v>209</v>
      </c>
      <c r="AT230" s="219" t="s">
        <v>135</v>
      </c>
      <c r="AU230" s="219" t="s">
        <v>84</v>
      </c>
      <c r="AY230" s="16" t="s">
        <v>132</v>
      </c>
      <c r="BE230" s="220">
        <f>IF(N230="základní",J230,0)</f>
        <v>1050000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6" t="s">
        <v>82</v>
      </c>
      <c r="BK230" s="220">
        <f>ROUND(I230*H230,2)</f>
        <v>1050000</v>
      </c>
      <c r="BL230" s="16" t="s">
        <v>209</v>
      </c>
      <c r="BM230" s="219" t="s">
        <v>418</v>
      </c>
    </row>
    <row r="231" s="13" customFormat="1">
      <c r="A231" s="13"/>
      <c r="B231" s="221"/>
      <c r="C231" s="222"/>
      <c r="D231" s="223" t="s">
        <v>145</v>
      </c>
      <c r="E231" s="224" t="s">
        <v>1</v>
      </c>
      <c r="F231" s="225" t="s">
        <v>82</v>
      </c>
      <c r="G231" s="222"/>
      <c r="H231" s="226">
        <v>1</v>
      </c>
      <c r="I231" s="222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1" t="s">
        <v>145</v>
      </c>
      <c r="AU231" s="231" t="s">
        <v>84</v>
      </c>
      <c r="AV231" s="13" t="s">
        <v>84</v>
      </c>
      <c r="AW231" s="13" t="s">
        <v>30</v>
      </c>
      <c r="AX231" s="13" t="s">
        <v>82</v>
      </c>
      <c r="AY231" s="231" t="s">
        <v>132</v>
      </c>
    </row>
    <row r="232" s="2" customFormat="1" ht="16.5" customHeight="1">
      <c r="A232" s="31"/>
      <c r="B232" s="32"/>
      <c r="C232" s="209" t="s">
        <v>419</v>
      </c>
      <c r="D232" s="209" t="s">
        <v>135</v>
      </c>
      <c r="E232" s="210" t="s">
        <v>420</v>
      </c>
      <c r="F232" s="211" t="s">
        <v>421</v>
      </c>
      <c r="G232" s="212" t="s">
        <v>407</v>
      </c>
      <c r="H232" s="213">
        <v>17</v>
      </c>
      <c r="I232" s="214">
        <v>81000</v>
      </c>
      <c r="J232" s="214">
        <f>ROUND(I232*H232,2)</f>
        <v>1377000</v>
      </c>
      <c r="K232" s="211" t="s">
        <v>1</v>
      </c>
      <c r="L232" s="37"/>
      <c r="M232" s="215" t="s">
        <v>1</v>
      </c>
      <c r="N232" s="216" t="s">
        <v>39</v>
      </c>
      <c r="O232" s="217">
        <v>0.25</v>
      </c>
      <c r="P232" s="217">
        <f>O232*H232</f>
        <v>4.25</v>
      </c>
      <c r="Q232" s="217">
        <v>0</v>
      </c>
      <c r="R232" s="217">
        <f>Q232*H232</f>
        <v>0</v>
      </c>
      <c r="S232" s="217">
        <v>0</v>
      </c>
      <c r="T232" s="218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19" t="s">
        <v>209</v>
      </c>
      <c r="AT232" s="219" t="s">
        <v>135</v>
      </c>
      <c r="AU232" s="219" t="s">
        <v>84</v>
      </c>
      <c r="AY232" s="16" t="s">
        <v>132</v>
      </c>
      <c r="BE232" s="220">
        <f>IF(N232="základní",J232,0)</f>
        <v>1377000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6" t="s">
        <v>82</v>
      </c>
      <c r="BK232" s="220">
        <f>ROUND(I232*H232,2)</f>
        <v>1377000</v>
      </c>
      <c r="BL232" s="16" t="s">
        <v>209</v>
      </c>
      <c r="BM232" s="219" t="s">
        <v>422</v>
      </c>
    </row>
    <row r="233" s="13" customFormat="1">
      <c r="A233" s="13"/>
      <c r="B233" s="221"/>
      <c r="C233" s="222"/>
      <c r="D233" s="223" t="s">
        <v>145</v>
      </c>
      <c r="E233" s="224" t="s">
        <v>1</v>
      </c>
      <c r="F233" s="225" t="s">
        <v>214</v>
      </c>
      <c r="G233" s="222"/>
      <c r="H233" s="226">
        <v>17</v>
      </c>
      <c r="I233" s="222"/>
      <c r="J233" s="222"/>
      <c r="K233" s="222"/>
      <c r="L233" s="227"/>
      <c r="M233" s="228"/>
      <c r="N233" s="229"/>
      <c r="O233" s="229"/>
      <c r="P233" s="229"/>
      <c r="Q233" s="229"/>
      <c r="R233" s="229"/>
      <c r="S233" s="229"/>
      <c r="T233" s="23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1" t="s">
        <v>145</v>
      </c>
      <c r="AU233" s="231" t="s">
        <v>84</v>
      </c>
      <c r="AV233" s="13" t="s">
        <v>84</v>
      </c>
      <c r="AW233" s="13" t="s">
        <v>30</v>
      </c>
      <c r="AX233" s="13" t="s">
        <v>82</v>
      </c>
      <c r="AY233" s="231" t="s">
        <v>132</v>
      </c>
    </row>
    <row r="234" s="2" customFormat="1" ht="21.75" customHeight="1">
      <c r="A234" s="31"/>
      <c r="B234" s="32"/>
      <c r="C234" s="209" t="s">
        <v>423</v>
      </c>
      <c r="D234" s="209" t="s">
        <v>135</v>
      </c>
      <c r="E234" s="210" t="s">
        <v>424</v>
      </c>
      <c r="F234" s="211" t="s">
        <v>425</v>
      </c>
      <c r="G234" s="212" t="s">
        <v>426</v>
      </c>
      <c r="H234" s="213">
        <v>87</v>
      </c>
      <c r="I234" s="214">
        <v>1980</v>
      </c>
      <c r="J234" s="214">
        <f>ROUND(I234*H234,2)</f>
        <v>172260</v>
      </c>
      <c r="K234" s="211" t="s">
        <v>1</v>
      </c>
      <c r="L234" s="37"/>
      <c r="M234" s="215" t="s">
        <v>1</v>
      </c>
      <c r="N234" s="216" t="s">
        <v>39</v>
      </c>
      <c r="O234" s="217">
        <v>0.42699999999999999</v>
      </c>
      <c r="P234" s="217">
        <f>O234*H234</f>
        <v>37.149000000000001</v>
      </c>
      <c r="Q234" s="217">
        <v>0</v>
      </c>
      <c r="R234" s="217">
        <f>Q234*H234</f>
        <v>0</v>
      </c>
      <c r="S234" s="217">
        <v>0.0071999999999999998</v>
      </c>
      <c r="T234" s="218">
        <f>S234*H234</f>
        <v>0.62639999999999996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219" t="s">
        <v>209</v>
      </c>
      <c r="AT234" s="219" t="s">
        <v>135</v>
      </c>
      <c r="AU234" s="219" t="s">
        <v>84</v>
      </c>
      <c r="AY234" s="16" t="s">
        <v>132</v>
      </c>
      <c r="BE234" s="220">
        <f>IF(N234="základní",J234,0)</f>
        <v>172260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6" t="s">
        <v>82</v>
      </c>
      <c r="BK234" s="220">
        <f>ROUND(I234*H234,2)</f>
        <v>172260</v>
      </c>
      <c r="BL234" s="16" t="s">
        <v>209</v>
      </c>
      <c r="BM234" s="219" t="s">
        <v>427</v>
      </c>
    </row>
    <row r="235" s="2" customFormat="1" ht="21.75" customHeight="1">
      <c r="A235" s="31"/>
      <c r="B235" s="32"/>
      <c r="C235" s="209" t="s">
        <v>428</v>
      </c>
      <c r="D235" s="209" t="s">
        <v>135</v>
      </c>
      <c r="E235" s="210" t="s">
        <v>429</v>
      </c>
      <c r="F235" s="211" t="s">
        <v>430</v>
      </c>
      <c r="G235" s="212" t="s">
        <v>236</v>
      </c>
      <c r="H235" s="213">
        <v>25992.599999999999</v>
      </c>
      <c r="I235" s="214">
        <v>1.0800000000000001</v>
      </c>
      <c r="J235" s="214">
        <f>ROUND(I235*H235,2)</f>
        <v>28072.009999999998</v>
      </c>
      <c r="K235" s="211" t="s">
        <v>143</v>
      </c>
      <c r="L235" s="37"/>
      <c r="M235" s="215" t="s">
        <v>1</v>
      </c>
      <c r="N235" s="216" t="s">
        <v>39</v>
      </c>
      <c r="O235" s="217">
        <v>0</v>
      </c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219" t="s">
        <v>209</v>
      </c>
      <c r="AT235" s="219" t="s">
        <v>135</v>
      </c>
      <c r="AU235" s="219" t="s">
        <v>84</v>
      </c>
      <c r="AY235" s="16" t="s">
        <v>132</v>
      </c>
      <c r="BE235" s="220">
        <f>IF(N235="základní",J235,0)</f>
        <v>28072.009999999998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6" t="s">
        <v>82</v>
      </c>
      <c r="BK235" s="220">
        <f>ROUND(I235*H235,2)</f>
        <v>28072.009999999998</v>
      </c>
      <c r="BL235" s="16" t="s">
        <v>209</v>
      </c>
      <c r="BM235" s="219" t="s">
        <v>431</v>
      </c>
    </row>
    <row r="236" s="12" customFormat="1" ht="22.8" customHeight="1">
      <c r="A236" s="12"/>
      <c r="B236" s="194"/>
      <c r="C236" s="195"/>
      <c r="D236" s="196" t="s">
        <v>73</v>
      </c>
      <c r="E236" s="207" t="s">
        <v>432</v>
      </c>
      <c r="F236" s="207" t="s">
        <v>433</v>
      </c>
      <c r="G236" s="195"/>
      <c r="H236" s="195"/>
      <c r="I236" s="195"/>
      <c r="J236" s="208">
        <f>BK236</f>
        <v>3837203.5899999999</v>
      </c>
      <c r="K236" s="195"/>
      <c r="L236" s="199"/>
      <c r="M236" s="200"/>
      <c r="N236" s="201"/>
      <c r="O236" s="201"/>
      <c r="P236" s="202">
        <f>SUM(P237:P244)</f>
        <v>299.5446</v>
      </c>
      <c r="Q236" s="201"/>
      <c r="R236" s="202">
        <f>SUM(R237:R244)</f>
        <v>0</v>
      </c>
      <c r="S236" s="201"/>
      <c r="T236" s="203">
        <f>SUM(T237:T244)</f>
        <v>13.439250000000001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4" t="s">
        <v>84</v>
      </c>
      <c r="AT236" s="205" t="s">
        <v>73</v>
      </c>
      <c r="AU236" s="205" t="s">
        <v>82</v>
      </c>
      <c r="AY236" s="204" t="s">
        <v>132</v>
      </c>
      <c r="BK236" s="206">
        <f>SUM(BK237:BK244)</f>
        <v>3837203.5899999999</v>
      </c>
    </row>
    <row r="237" s="2" customFormat="1" ht="44.25" customHeight="1">
      <c r="A237" s="31"/>
      <c r="B237" s="32"/>
      <c r="C237" s="209" t="s">
        <v>434</v>
      </c>
      <c r="D237" s="209" t="s">
        <v>135</v>
      </c>
      <c r="E237" s="210" t="s">
        <v>435</v>
      </c>
      <c r="F237" s="211" t="s">
        <v>436</v>
      </c>
      <c r="G237" s="212" t="s">
        <v>138</v>
      </c>
      <c r="H237" s="213">
        <v>99.549999999999997</v>
      </c>
      <c r="I237" s="214">
        <v>610</v>
      </c>
      <c r="J237" s="214">
        <f>ROUND(I237*H237,2)</f>
        <v>60725.5</v>
      </c>
      <c r="K237" s="211" t="s">
        <v>143</v>
      </c>
      <c r="L237" s="37"/>
      <c r="M237" s="215" t="s">
        <v>1</v>
      </c>
      <c r="N237" s="216" t="s">
        <v>39</v>
      </c>
      <c r="O237" s="217">
        <v>0.41199999999999998</v>
      </c>
      <c r="P237" s="217">
        <f>O237*H237</f>
        <v>41.014599999999994</v>
      </c>
      <c r="Q237" s="217">
        <v>0</v>
      </c>
      <c r="R237" s="217">
        <f>Q237*H237</f>
        <v>0</v>
      </c>
      <c r="S237" s="217">
        <v>0.13500000000000001</v>
      </c>
      <c r="T237" s="218">
        <f>S237*H237</f>
        <v>13.439250000000001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219" t="s">
        <v>209</v>
      </c>
      <c r="AT237" s="219" t="s">
        <v>135</v>
      </c>
      <c r="AU237" s="219" t="s">
        <v>84</v>
      </c>
      <c r="AY237" s="16" t="s">
        <v>132</v>
      </c>
      <c r="BE237" s="220">
        <f>IF(N237="základní",J237,0)</f>
        <v>60725.5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6" t="s">
        <v>82</v>
      </c>
      <c r="BK237" s="220">
        <f>ROUND(I237*H237,2)</f>
        <v>60725.5</v>
      </c>
      <c r="BL237" s="16" t="s">
        <v>209</v>
      </c>
      <c r="BM237" s="219" t="s">
        <v>437</v>
      </c>
    </row>
    <row r="238" s="13" customFormat="1">
      <c r="A238" s="13"/>
      <c r="B238" s="221"/>
      <c r="C238" s="222"/>
      <c r="D238" s="223" t="s">
        <v>145</v>
      </c>
      <c r="E238" s="224" t="s">
        <v>1</v>
      </c>
      <c r="F238" s="225" t="s">
        <v>155</v>
      </c>
      <c r="G238" s="222"/>
      <c r="H238" s="226">
        <v>99.549999999999997</v>
      </c>
      <c r="I238" s="222"/>
      <c r="J238" s="222"/>
      <c r="K238" s="222"/>
      <c r="L238" s="227"/>
      <c r="M238" s="228"/>
      <c r="N238" s="229"/>
      <c r="O238" s="229"/>
      <c r="P238" s="229"/>
      <c r="Q238" s="229"/>
      <c r="R238" s="229"/>
      <c r="S238" s="229"/>
      <c r="T238" s="23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1" t="s">
        <v>145</v>
      </c>
      <c r="AU238" s="231" t="s">
        <v>84</v>
      </c>
      <c r="AV238" s="13" t="s">
        <v>84</v>
      </c>
      <c r="AW238" s="13" t="s">
        <v>30</v>
      </c>
      <c r="AX238" s="13" t="s">
        <v>82</v>
      </c>
      <c r="AY238" s="231" t="s">
        <v>132</v>
      </c>
    </row>
    <row r="239" s="2" customFormat="1" ht="16.5" customHeight="1">
      <c r="A239" s="31"/>
      <c r="B239" s="32"/>
      <c r="C239" s="209" t="s">
        <v>438</v>
      </c>
      <c r="D239" s="209" t="s">
        <v>135</v>
      </c>
      <c r="E239" s="210" t="s">
        <v>439</v>
      </c>
      <c r="F239" s="211" t="s">
        <v>440</v>
      </c>
      <c r="G239" s="212" t="s">
        <v>188</v>
      </c>
      <c r="H239" s="213">
        <v>1</v>
      </c>
      <c r="I239" s="214">
        <v>145000</v>
      </c>
      <c r="J239" s="214">
        <f>ROUND(I239*H239,2)</f>
        <v>145000</v>
      </c>
      <c r="K239" s="211" t="s">
        <v>1</v>
      </c>
      <c r="L239" s="37"/>
      <c r="M239" s="215" t="s">
        <v>1</v>
      </c>
      <c r="N239" s="216" t="s">
        <v>39</v>
      </c>
      <c r="O239" s="217">
        <v>2.8900000000000001</v>
      </c>
      <c r="P239" s="217">
        <f>O239*H239</f>
        <v>2.8900000000000001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219" t="s">
        <v>209</v>
      </c>
      <c r="AT239" s="219" t="s">
        <v>135</v>
      </c>
      <c r="AU239" s="219" t="s">
        <v>84</v>
      </c>
      <c r="AY239" s="16" t="s">
        <v>132</v>
      </c>
      <c r="BE239" s="220">
        <f>IF(N239="základní",J239,0)</f>
        <v>145000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6" t="s">
        <v>82</v>
      </c>
      <c r="BK239" s="220">
        <f>ROUND(I239*H239,2)</f>
        <v>145000</v>
      </c>
      <c r="BL239" s="16" t="s">
        <v>209</v>
      </c>
      <c r="BM239" s="219" t="s">
        <v>441</v>
      </c>
    </row>
    <row r="240" s="2" customFormat="1" ht="21.75" customHeight="1">
      <c r="A240" s="31"/>
      <c r="B240" s="32"/>
      <c r="C240" s="209" t="s">
        <v>442</v>
      </c>
      <c r="D240" s="209" t="s">
        <v>135</v>
      </c>
      <c r="E240" s="210" t="s">
        <v>443</v>
      </c>
      <c r="F240" s="211" t="s">
        <v>444</v>
      </c>
      <c r="G240" s="212" t="s">
        <v>138</v>
      </c>
      <c r="H240" s="213">
        <v>145.25</v>
      </c>
      <c r="I240" s="214">
        <v>16000</v>
      </c>
      <c r="J240" s="214">
        <f>ROUND(I240*H240,2)</f>
        <v>2324000</v>
      </c>
      <c r="K240" s="211" t="s">
        <v>1</v>
      </c>
      <c r="L240" s="37"/>
      <c r="M240" s="215" t="s">
        <v>1</v>
      </c>
      <c r="N240" s="216" t="s">
        <v>39</v>
      </c>
      <c r="O240" s="217">
        <v>1.76</v>
      </c>
      <c r="P240" s="217">
        <f>O240*H240</f>
        <v>255.64000000000002</v>
      </c>
      <c r="Q240" s="217">
        <v>0</v>
      </c>
      <c r="R240" s="217">
        <f>Q240*H240</f>
        <v>0</v>
      </c>
      <c r="S240" s="217">
        <v>0</v>
      </c>
      <c r="T240" s="218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219" t="s">
        <v>209</v>
      </c>
      <c r="AT240" s="219" t="s">
        <v>135</v>
      </c>
      <c r="AU240" s="219" t="s">
        <v>84</v>
      </c>
      <c r="AY240" s="16" t="s">
        <v>132</v>
      </c>
      <c r="BE240" s="220">
        <f>IF(N240="základní",J240,0)</f>
        <v>2324000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6" t="s">
        <v>82</v>
      </c>
      <c r="BK240" s="220">
        <f>ROUND(I240*H240,2)</f>
        <v>2324000</v>
      </c>
      <c r="BL240" s="16" t="s">
        <v>209</v>
      </c>
      <c r="BM240" s="219" t="s">
        <v>445</v>
      </c>
    </row>
    <row r="241" s="13" customFormat="1">
      <c r="A241" s="13"/>
      <c r="B241" s="221"/>
      <c r="C241" s="222"/>
      <c r="D241" s="223" t="s">
        <v>145</v>
      </c>
      <c r="E241" s="224" t="s">
        <v>1</v>
      </c>
      <c r="F241" s="225" t="s">
        <v>446</v>
      </c>
      <c r="G241" s="222"/>
      <c r="H241" s="226">
        <v>145.25</v>
      </c>
      <c r="I241" s="222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1" t="s">
        <v>145</v>
      </c>
      <c r="AU241" s="231" t="s">
        <v>84</v>
      </c>
      <c r="AV241" s="13" t="s">
        <v>84</v>
      </c>
      <c r="AW241" s="13" t="s">
        <v>30</v>
      </c>
      <c r="AX241" s="13" t="s">
        <v>82</v>
      </c>
      <c r="AY241" s="231" t="s">
        <v>132</v>
      </c>
    </row>
    <row r="242" s="2" customFormat="1" ht="16.5" customHeight="1">
      <c r="A242" s="31"/>
      <c r="B242" s="32"/>
      <c r="C242" s="209" t="s">
        <v>447</v>
      </c>
      <c r="D242" s="209" t="s">
        <v>135</v>
      </c>
      <c r="E242" s="210" t="s">
        <v>448</v>
      </c>
      <c r="F242" s="211" t="s">
        <v>449</v>
      </c>
      <c r="G242" s="212" t="s">
        <v>188</v>
      </c>
      <c r="H242" s="213">
        <v>1</v>
      </c>
      <c r="I242" s="214">
        <v>1240000</v>
      </c>
      <c r="J242" s="214">
        <f>ROUND(I242*H242,2)</f>
        <v>1240000</v>
      </c>
      <c r="K242" s="211" t="s">
        <v>1</v>
      </c>
      <c r="L242" s="37"/>
      <c r="M242" s="215" t="s">
        <v>1</v>
      </c>
      <c r="N242" s="216" t="s">
        <v>39</v>
      </c>
      <c r="O242" s="217">
        <v>0</v>
      </c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219" t="s">
        <v>209</v>
      </c>
      <c r="AT242" s="219" t="s">
        <v>135</v>
      </c>
      <c r="AU242" s="219" t="s">
        <v>84</v>
      </c>
      <c r="AY242" s="16" t="s">
        <v>132</v>
      </c>
      <c r="BE242" s="220">
        <f>IF(N242="základní",J242,0)</f>
        <v>1240000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6" t="s">
        <v>82</v>
      </c>
      <c r="BK242" s="220">
        <f>ROUND(I242*H242,2)</f>
        <v>1240000</v>
      </c>
      <c r="BL242" s="16" t="s">
        <v>209</v>
      </c>
      <c r="BM242" s="219" t="s">
        <v>450</v>
      </c>
    </row>
    <row r="243" s="13" customFormat="1">
      <c r="A243" s="13"/>
      <c r="B243" s="221"/>
      <c r="C243" s="222"/>
      <c r="D243" s="223" t="s">
        <v>145</v>
      </c>
      <c r="E243" s="224" t="s">
        <v>1</v>
      </c>
      <c r="F243" s="225" t="s">
        <v>82</v>
      </c>
      <c r="G243" s="222"/>
      <c r="H243" s="226">
        <v>1</v>
      </c>
      <c r="I243" s="222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1" t="s">
        <v>145</v>
      </c>
      <c r="AU243" s="231" t="s">
        <v>84</v>
      </c>
      <c r="AV243" s="13" t="s">
        <v>84</v>
      </c>
      <c r="AW243" s="13" t="s">
        <v>30</v>
      </c>
      <c r="AX243" s="13" t="s">
        <v>82</v>
      </c>
      <c r="AY243" s="231" t="s">
        <v>132</v>
      </c>
    </row>
    <row r="244" s="2" customFormat="1" ht="21.75" customHeight="1">
      <c r="A244" s="31"/>
      <c r="B244" s="32"/>
      <c r="C244" s="209" t="s">
        <v>451</v>
      </c>
      <c r="D244" s="209" t="s">
        <v>135</v>
      </c>
      <c r="E244" s="210" t="s">
        <v>452</v>
      </c>
      <c r="F244" s="211" t="s">
        <v>453</v>
      </c>
      <c r="G244" s="212" t="s">
        <v>236</v>
      </c>
      <c r="H244" s="213">
        <v>37697.254999999997</v>
      </c>
      <c r="I244" s="214">
        <v>1.79</v>
      </c>
      <c r="J244" s="214">
        <f>ROUND(I244*H244,2)</f>
        <v>67478.089999999997</v>
      </c>
      <c r="K244" s="211" t="s">
        <v>143</v>
      </c>
      <c r="L244" s="37"/>
      <c r="M244" s="215" t="s">
        <v>1</v>
      </c>
      <c r="N244" s="216" t="s">
        <v>39</v>
      </c>
      <c r="O244" s="217">
        <v>0</v>
      </c>
      <c r="P244" s="217">
        <f>O244*H244</f>
        <v>0</v>
      </c>
      <c r="Q244" s="217">
        <v>0</v>
      </c>
      <c r="R244" s="217">
        <f>Q244*H244</f>
        <v>0</v>
      </c>
      <c r="S244" s="217">
        <v>0</v>
      </c>
      <c r="T244" s="218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219" t="s">
        <v>209</v>
      </c>
      <c r="AT244" s="219" t="s">
        <v>135</v>
      </c>
      <c r="AU244" s="219" t="s">
        <v>84</v>
      </c>
      <c r="AY244" s="16" t="s">
        <v>132</v>
      </c>
      <c r="BE244" s="220">
        <f>IF(N244="základní",J244,0)</f>
        <v>67478.089999999997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6" t="s">
        <v>82</v>
      </c>
      <c r="BK244" s="220">
        <f>ROUND(I244*H244,2)</f>
        <v>67478.089999999997</v>
      </c>
      <c r="BL244" s="16" t="s">
        <v>209</v>
      </c>
      <c r="BM244" s="219" t="s">
        <v>454</v>
      </c>
    </row>
    <row r="245" s="12" customFormat="1" ht="22.8" customHeight="1">
      <c r="A245" s="12"/>
      <c r="B245" s="194"/>
      <c r="C245" s="195"/>
      <c r="D245" s="196" t="s">
        <v>73</v>
      </c>
      <c r="E245" s="207" t="s">
        <v>455</v>
      </c>
      <c r="F245" s="207" t="s">
        <v>456</v>
      </c>
      <c r="G245" s="195"/>
      <c r="H245" s="195"/>
      <c r="I245" s="195"/>
      <c r="J245" s="208">
        <f>BK245</f>
        <v>1086623.54</v>
      </c>
      <c r="K245" s="195"/>
      <c r="L245" s="199"/>
      <c r="M245" s="200"/>
      <c r="N245" s="201"/>
      <c r="O245" s="201"/>
      <c r="P245" s="202">
        <f>SUM(P246:P248)</f>
        <v>176.381</v>
      </c>
      <c r="Q245" s="201"/>
      <c r="R245" s="202">
        <f>SUM(R246:R248)</f>
        <v>0.22709999999999997</v>
      </c>
      <c r="S245" s="201"/>
      <c r="T245" s="203">
        <f>SUM(T246:T248)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4" t="s">
        <v>84</v>
      </c>
      <c r="AT245" s="205" t="s">
        <v>73</v>
      </c>
      <c r="AU245" s="205" t="s">
        <v>82</v>
      </c>
      <c r="AY245" s="204" t="s">
        <v>132</v>
      </c>
      <c r="BK245" s="206">
        <f>SUM(BK246:BK248)</f>
        <v>1086623.54</v>
      </c>
    </row>
    <row r="246" s="2" customFormat="1" ht="21.75" customHeight="1">
      <c r="A246" s="31"/>
      <c r="B246" s="32"/>
      <c r="C246" s="209" t="s">
        <v>457</v>
      </c>
      <c r="D246" s="209" t="s">
        <v>135</v>
      </c>
      <c r="E246" s="210" t="s">
        <v>458</v>
      </c>
      <c r="F246" s="211" t="s">
        <v>459</v>
      </c>
      <c r="G246" s="212" t="s">
        <v>138</v>
      </c>
      <c r="H246" s="213">
        <v>757</v>
      </c>
      <c r="I246" s="214">
        <v>1430</v>
      </c>
      <c r="J246" s="214">
        <f>ROUND(I246*H246,2)</f>
        <v>1082510</v>
      </c>
      <c r="K246" s="211" t="s">
        <v>1</v>
      </c>
      <c r="L246" s="37"/>
      <c r="M246" s="215" t="s">
        <v>1</v>
      </c>
      <c r="N246" s="216" t="s">
        <v>39</v>
      </c>
      <c r="O246" s="217">
        <v>0.23300000000000001</v>
      </c>
      <c r="P246" s="217">
        <f>O246*H246</f>
        <v>176.381</v>
      </c>
      <c r="Q246" s="217">
        <v>0.00029999999999999997</v>
      </c>
      <c r="R246" s="217">
        <f>Q246*H246</f>
        <v>0.22709999999999997</v>
      </c>
      <c r="S246" s="217">
        <v>0</v>
      </c>
      <c r="T246" s="218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219" t="s">
        <v>209</v>
      </c>
      <c r="AT246" s="219" t="s">
        <v>135</v>
      </c>
      <c r="AU246" s="219" t="s">
        <v>84</v>
      </c>
      <c r="AY246" s="16" t="s">
        <v>132</v>
      </c>
      <c r="BE246" s="220">
        <f>IF(N246="základní",J246,0)</f>
        <v>1082510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16" t="s">
        <v>82</v>
      </c>
      <c r="BK246" s="220">
        <f>ROUND(I246*H246,2)</f>
        <v>1082510</v>
      </c>
      <c r="BL246" s="16" t="s">
        <v>209</v>
      </c>
      <c r="BM246" s="219" t="s">
        <v>460</v>
      </c>
    </row>
    <row r="247" s="13" customFormat="1">
      <c r="A247" s="13"/>
      <c r="B247" s="221"/>
      <c r="C247" s="222"/>
      <c r="D247" s="223" t="s">
        <v>145</v>
      </c>
      <c r="E247" s="224" t="s">
        <v>1</v>
      </c>
      <c r="F247" s="225" t="s">
        <v>151</v>
      </c>
      <c r="G247" s="222"/>
      <c r="H247" s="226">
        <v>757</v>
      </c>
      <c r="I247" s="222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1" t="s">
        <v>145</v>
      </c>
      <c r="AU247" s="231" t="s">
        <v>84</v>
      </c>
      <c r="AV247" s="13" t="s">
        <v>84</v>
      </c>
      <c r="AW247" s="13" t="s">
        <v>30</v>
      </c>
      <c r="AX247" s="13" t="s">
        <v>82</v>
      </c>
      <c r="AY247" s="231" t="s">
        <v>132</v>
      </c>
    </row>
    <row r="248" s="2" customFormat="1" ht="21.75" customHeight="1">
      <c r="A248" s="31"/>
      <c r="B248" s="32"/>
      <c r="C248" s="209" t="s">
        <v>461</v>
      </c>
      <c r="D248" s="209" t="s">
        <v>135</v>
      </c>
      <c r="E248" s="210" t="s">
        <v>462</v>
      </c>
      <c r="F248" s="211" t="s">
        <v>463</v>
      </c>
      <c r="G248" s="212" t="s">
        <v>236</v>
      </c>
      <c r="H248" s="213">
        <v>10825.1</v>
      </c>
      <c r="I248" s="214">
        <v>0.38</v>
      </c>
      <c r="J248" s="214">
        <f>ROUND(I248*H248,2)</f>
        <v>4113.54</v>
      </c>
      <c r="K248" s="211" t="s">
        <v>143</v>
      </c>
      <c r="L248" s="37"/>
      <c r="M248" s="215" t="s">
        <v>1</v>
      </c>
      <c r="N248" s="216" t="s">
        <v>39</v>
      </c>
      <c r="O248" s="217">
        <v>0</v>
      </c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219" t="s">
        <v>209</v>
      </c>
      <c r="AT248" s="219" t="s">
        <v>135</v>
      </c>
      <c r="AU248" s="219" t="s">
        <v>84</v>
      </c>
      <c r="AY248" s="16" t="s">
        <v>132</v>
      </c>
      <c r="BE248" s="220">
        <f>IF(N248="základní",J248,0)</f>
        <v>4113.54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6" t="s">
        <v>82</v>
      </c>
      <c r="BK248" s="220">
        <f>ROUND(I248*H248,2)</f>
        <v>4113.54</v>
      </c>
      <c r="BL248" s="16" t="s">
        <v>209</v>
      </c>
      <c r="BM248" s="219" t="s">
        <v>464</v>
      </c>
    </row>
    <row r="249" s="12" customFormat="1" ht="22.8" customHeight="1">
      <c r="A249" s="12"/>
      <c r="B249" s="194"/>
      <c r="C249" s="195"/>
      <c r="D249" s="196" t="s">
        <v>73</v>
      </c>
      <c r="E249" s="207" t="s">
        <v>465</v>
      </c>
      <c r="F249" s="207" t="s">
        <v>466</v>
      </c>
      <c r="G249" s="195"/>
      <c r="H249" s="195"/>
      <c r="I249" s="195"/>
      <c r="J249" s="208">
        <f>BK249</f>
        <v>124409.53999999999</v>
      </c>
      <c r="K249" s="195"/>
      <c r="L249" s="199"/>
      <c r="M249" s="200"/>
      <c r="N249" s="201"/>
      <c r="O249" s="201"/>
      <c r="P249" s="202">
        <f>SUM(P250:P255)</f>
        <v>213.4178</v>
      </c>
      <c r="Q249" s="201"/>
      <c r="R249" s="202">
        <f>SUM(R250:R255)</f>
        <v>0.62108199999999991</v>
      </c>
      <c r="S249" s="201"/>
      <c r="T249" s="203">
        <f>SUM(T250:T255)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4" t="s">
        <v>84</v>
      </c>
      <c r="AT249" s="205" t="s">
        <v>73</v>
      </c>
      <c r="AU249" s="205" t="s">
        <v>82</v>
      </c>
      <c r="AY249" s="204" t="s">
        <v>132</v>
      </c>
      <c r="BK249" s="206">
        <f>SUM(BK250:BK255)</f>
        <v>124409.53999999999</v>
      </c>
    </row>
    <row r="250" s="2" customFormat="1" ht="21.75" customHeight="1">
      <c r="A250" s="31"/>
      <c r="B250" s="32"/>
      <c r="C250" s="209" t="s">
        <v>467</v>
      </c>
      <c r="D250" s="209" t="s">
        <v>135</v>
      </c>
      <c r="E250" s="210" t="s">
        <v>468</v>
      </c>
      <c r="F250" s="211" t="s">
        <v>469</v>
      </c>
      <c r="G250" s="212" t="s">
        <v>138</v>
      </c>
      <c r="H250" s="213">
        <v>745</v>
      </c>
      <c r="I250" s="214">
        <v>15.4</v>
      </c>
      <c r="J250" s="214">
        <f>ROUND(I250*H250,2)</f>
        <v>11473</v>
      </c>
      <c r="K250" s="211" t="s">
        <v>143</v>
      </c>
      <c r="L250" s="37"/>
      <c r="M250" s="215" t="s">
        <v>1</v>
      </c>
      <c r="N250" s="216" t="s">
        <v>39</v>
      </c>
      <c r="O250" s="217">
        <v>0.033000000000000002</v>
      </c>
      <c r="P250" s="217">
        <f>O250*H250</f>
        <v>24.585000000000001</v>
      </c>
      <c r="Q250" s="217">
        <v>0.00020000000000000001</v>
      </c>
      <c r="R250" s="217">
        <f>Q250*H250</f>
        <v>0.14899999999999999</v>
      </c>
      <c r="S250" s="217">
        <v>0</v>
      </c>
      <c r="T250" s="218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219" t="s">
        <v>209</v>
      </c>
      <c r="AT250" s="219" t="s">
        <v>135</v>
      </c>
      <c r="AU250" s="219" t="s">
        <v>84</v>
      </c>
      <c r="AY250" s="16" t="s">
        <v>132</v>
      </c>
      <c r="BE250" s="220">
        <f>IF(N250="základní",J250,0)</f>
        <v>11473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6" t="s">
        <v>82</v>
      </c>
      <c r="BK250" s="220">
        <f>ROUND(I250*H250,2)</f>
        <v>11473</v>
      </c>
      <c r="BL250" s="16" t="s">
        <v>209</v>
      </c>
      <c r="BM250" s="219" t="s">
        <v>470</v>
      </c>
    </row>
    <row r="251" s="13" customFormat="1">
      <c r="A251" s="13"/>
      <c r="B251" s="221"/>
      <c r="C251" s="222"/>
      <c r="D251" s="223" t="s">
        <v>145</v>
      </c>
      <c r="E251" s="224" t="s">
        <v>1</v>
      </c>
      <c r="F251" s="225" t="s">
        <v>471</v>
      </c>
      <c r="G251" s="222"/>
      <c r="H251" s="226">
        <v>745</v>
      </c>
      <c r="I251" s="222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1" t="s">
        <v>145</v>
      </c>
      <c r="AU251" s="231" t="s">
        <v>84</v>
      </c>
      <c r="AV251" s="13" t="s">
        <v>84</v>
      </c>
      <c r="AW251" s="13" t="s">
        <v>30</v>
      </c>
      <c r="AX251" s="13" t="s">
        <v>82</v>
      </c>
      <c r="AY251" s="231" t="s">
        <v>132</v>
      </c>
    </row>
    <row r="252" s="2" customFormat="1" ht="21.75" customHeight="1">
      <c r="A252" s="31"/>
      <c r="B252" s="32"/>
      <c r="C252" s="209" t="s">
        <v>472</v>
      </c>
      <c r="D252" s="209" t="s">
        <v>135</v>
      </c>
      <c r="E252" s="210" t="s">
        <v>473</v>
      </c>
      <c r="F252" s="211" t="s">
        <v>474</v>
      </c>
      <c r="G252" s="212" t="s">
        <v>138</v>
      </c>
      <c r="H252" s="213">
        <v>1815.7000000000001</v>
      </c>
      <c r="I252" s="214">
        <v>62.200000000000003</v>
      </c>
      <c r="J252" s="214">
        <f>ROUND(I252*H252,2)</f>
        <v>112936.53999999999</v>
      </c>
      <c r="K252" s="211" t="s">
        <v>143</v>
      </c>
      <c r="L252" s="37"/>
      <c r="M252" s="215" t="s">
        <v>1</v>
      </c>
      <c r="N252" s="216" t="s">
        <v>39</v>
      </c>
      <c r="O252" s="217">
        <v>0.104</v>
      </c>
      <c r="P252" s="217">
        <f>O252*H252</f>
        <v>188.83279999999999</v>
      </c>
      <c r="Q252" s="217">
        <v>0.00025999999999999998</v>
      </c>
      <c r="R252" s="217">
        <f>Q252*H252</f>
        <v>0.47208199999999995</v>
      </c>
      <c r="S252" s="217">
        <v>0</v>
      </c>
      <c r="T252" s="218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219" t="s">
        <v>209</v>
      </c>
      <c r="AT252" s="219" t="s">
        <v>135</v>
      </c>
      <c r="AU252" s="219" t="s">
        <v>84</v>
      </c>
      <c r="AY252" s="16" t="s">
        <v>132</v>
      </c>
      <c r="BE252" s="220">
        <f>IF(N252="základní",J252,0)</f>
        <v>112936.53999999999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6" t="s">
        <v>82</v>
      </c>
      <c r="BK252" s="220">
        <f>ROUND(I252*H252,2)</f>
        <v>112936.53999999999</v>
      </c>
      <c r="BL252" s="16" t="s">
        <v>209</v>
      </c>
      <c r="BM252" s="219" t="s">
        <v>475</v>
      </c>
    </row>
    <row r="253" s="13" customFormat="1">
      <c r="A253" s="13"/>
      <c r="B253" s="221"/>
      <c r="C253" s="222"/>
      <c r="D253" s="223" t="s">
        <v>145</v>
      </c>
      <c r="E253" s="224" t="s">
        <v>1</v>
      </c>
      <c r="F253" s="225" t="s">
        <v>476</v>
      </c>
      <c r="G253" s="222"/>
      <c r="H253" s="226">
        <v>745</v>
      </c>
      <c r="I253" s="222"/>
      <c r="J253" s="222"/>
      <c r="K253" s="222"/>
      <c r="L253" s="227"/>
      <c r="M253" s="228"/>
      <c r="N253" s="229"/>
      <c r="O253" s="229"/>
      <c r="P253" s="229"/>
      <c r="Q253" s="229"/>
      <c r="R253" s="229"/>
      <c r="S253" s="229"/>
      <c r="T253" s="23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1" t="s">
        <v>145</v>
      </c>
      <c r="AU253" s="231" t="s">
        <v>84</v>
      </c>
      <c r="AV253" s="13" t="s">
        <v>84</v>
      </c>
      <c r="AW253" s="13" t="s">
        <v>30</v>
      </c>
      <c r="AX253" s="13" t="s">
        <v>74</v>
      </c>
      <c r="AY253" s="231" t="s">
        <v>132</v>
      </c>
    </row>
    <row r="254" s="13" customFormat="1">
      <c r="A254" s="13"/>
      <c r="B254" s="221"/>
      <c r="C254" s="222"/>
      <c r="D254" s="223" t="s">
        <v>145</v>
      </c>
      <c r="E254" s="224" t="s">
        <v>1</v>
      </c>
      <c r="F254" s="225" t="s">
        <v>477</v>
      </c>
      <c r="G254" s="222"/>
      <c r="H254" s="226">
        <v>1070.7000000000001</v>
      </c>
      <c r="I254" s="222"/>
      <c r="J254" s="222"/>
      <c r="K254" s="222"/>
      <c r="L254" s="227"/>
      <c r="M254" s="228"/>
      <c r="N254" s="229"/>
      <c r="O254" s="229"/>
      <c r="P254" s="229"/>
      <c r="Q254" s="229"/>
      <c r="R254" s="229"/>
      <c r="S254" s="229"/>
      <c r="T254" s="23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1" t="s">
        <v>145</v>
      </c>
      <c r="AU254" s="231" t="s">
        <v>84</v>
      </c>
      <c r="AV254" s="13" t="s">
        <v>84</v>
      </c>
      <c r="AW254" s="13" t="s">
        <v>30</v>
      </c>
      <c r="AX254" s="13" t="s">
        <v>74</v>
      </c>
      <c r="AY254" s="231" t="s">
        <v>132</v>
      </c>
    </row>
    <row r="255" s="14" customFormat="1">
      <c r="A255" s="14"/>
      <c r="B255" s="232"/>
      <c r="C255" s="233"/>
      <c r="D255" s="223" t="s">
        <v>145</v>
      </c>
      <c r="E255" s="234" t="s">
        <v>1</v>
      </c>
      <c r="F255" s="235" t="s">
        <v>179</v>
      </c>
      <c r="G255" s="233"/>
      <c r="H255" s="236">
        <v>1815.7000000000001</v>
      </c>
      <c r="I255" s="233"/>
      <c r="J255" s="233"/>
      <c r="K255" s="233"/>
      <c r="L255" s="237"/>
      <c r="M255" s="238"/>
      <c r="N255" s="239"/>
      <c r="O255" s="239"/>
      <c r="P255" s="239"/>
      <c r="Q255" s="239"/>
      <c r="R255" s="239"/>
      <c r="S255" s="239"/>
      <c r="T255" s="24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1" t="s">
        <v>145</v>
      </c>
      <c r="AU255" s="241" t="s">
        <v>84</v>
      </c>
      <c r="AV255" s="14" t="s">
        <v>139</v>
      </c>
      <c r="AW255" s="14" t="s">
        <v>30</v>
      </c>
      <c r="AX255" s="14" t="s">
        <v>82</v>
      </c>
      <c r="AY255" s="241" t="s">
        <v>132</v>
      </c>
    </row>
    <row r="256" s="12" customFormat="1" ht="25.92" customHeight="1">
      <c r="A256" s="12"/>
      <c r="B256" s="194"/>
      <c r="C256" s="195"/>
      <c r="D256" s="196" t="s">
        <v>73</v>
      </c>
      <c r="E256" s="197" t="s">
        <v>252</v>
      </c>
      <c r="F256" s="197" t="s">
        <v>478</v>
      </c>
      <c r="G256" s="195"/>
      <c r="H256" s="195"/>
      <c r="I256" s="195"/>
      <c r="J256" s="198">
        <f>BK256</f>
        <v>950000</v>
      </c>
      <c r="K256" s="195"/>
      <c r="L256" s="199"/>
      <c r="M256" s="200"/>
      <c r="N256" s="201"/>
      <c r="O256" s="201"/>
      <c r="P256" s="202">
        <f>P257</f>
        <v>0</v>
      </c>
      <c r="Q256" s="201"/>
      <c r="R256" s="202">
        <f>R257</f>
        <v>0</v>
      </c>
      <c r="S256" s="201"/>
      <c r="T256" s="203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4" t="s">
        <v>147</v>
      </c>
      <c r="AT256" s="205" t="s">
        <v>73</v>
      </c>
      <c r="AU256" s="205" t="s">
        <v>74</v>
      </c>
      <c r="AY256" s="204" t="s">
        <v>132</v>
      </c>
      <c r="BK256" s="206">
        <f>BK257</f>
        <v>950000</v>
      </c>
    </row>
    <row r="257" s="12" customFormat="1" ht="22.8" customHeight="1">
      <c r="A257" s="12"/>
      <c r="B257" s="194"/>
      <c r="C257" s="195"/>
      <c r="D257" s="196" t="s">
        <v>73</v>
      </c>
      <c r="E257" s="207" t="s">
        <v>479</v>
      </c>
      <c r="F257" s="207" t="s">
        <v>480</v>
      </c>
      <c r="G257" s="195"/>
      <c r="H257" s="195"/>
      <c r="I257" s="195"/>
      <c r="J257" s="208">
        <f>BK257</f>
        <v>950000</v>
      </c>
      <c r="K257" s="195"/>
      <c r="L257" s="199"/>
      <c r="M257" s="200"/>
      <c r="N257" s="201"/>
      <c r="O257" s="201"/>
      <c r="P257" s="202">
        <f>P258</f>
        <v>0</v>
      </c>
      <c r="Q257" s="201"/>
      <c r="R257" s="202">
        <f>R258</f>
        <v>0</v>
      </c>
      <c r="S257" s="201"/>
      <c r="T257" s="203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4" t="s">
        <v>147</v>
      </c>
      <c r="AT257" s="205" t="s">
        <v>73</v>
      </c>
      <c r="AU257" s="205" t="s">
        <v>82</v>
      </c>
      <c r="AY257" s="204" t="s">
        <v>132</v>
      </c>
      <c r="BK257" s="206">
        <f>BK258</f>
        <v>950000</v>
      </c>
    </row>
    <row r="258" s="2" customFormat="1" ht="16.5" customHeight="1">
      <c r="A258" s="31"/>
      <c r="B258" s="32"/>
      <c r="C258" s="209" t="s">
        <v>481</v>
      </c>
      <c r="D258" s="209" t="s">
        <v>135</v>
      </c>
      <c r="E258" s="210" t="s">
        <v>482</v>
      </c>
      <c r="F258" s="211" t="s">
        <v>483</v>
      </c>
      <c r="G258" s="212" t="s">
        <v>188</v>
      </c>
      <c r="H258" s="213">
        <v>1</v>
      </c>
      <c r="I258" s="214">
        <v>950000</v>
      </c>
      <c r="J258" s="214">
        <f>ROUND(I258*H258,2)</f>
        <v>950000</v>
      </c>
      <c r="K258" s="211" t="s">
        <v>1</v>
      </c>
      <c r="L258" s="37"/>
      <c r="M258" s="254" t="s">
        <v>1</v>
      </c>
      <c r="N258" s="255" t="s">
        <v>39</v>
      </c>
      <c r="O258" s="256">
        <v>0</v>
      </c>
      <c r="P258" s="256">
        <f>O258*H258</f>
        <v>0</v>
      </c>
      <c r="Q258" s="256">
        <v>0</v>
      </c>
      <c r="R258" s="256">
        <f>Q258*H258</f>
        <v>0</v>
      </c>
      <c r="S258" s="256">
        <v>0</v>
      </c>
      <c r="T258" s="257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219" t="s">
        <v>434</v>
      </c>
      <c r="AT258" s="219" t="s">
        <v>135</v>
      </c>
      <c r="AU258" s="219" t="s">
        <v>84</v>
      </c>
      <c r="AY258" s="16" t="s">
        <v>132</v>
      </c>
      <c r="BE258" s="220">
        <f>IF(N258="základní",J258,0)</f>
        <v>950000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6" t="s">
        <v>82</v>
      </c>
      <c r="BK258" s="220">
        <f>ROUND(I258*H258,2)</f>
        <v>950000</v>
      </c>
      <c r="BL258" s="16" t="s">
        <v>434</v>
      </c>
      <c r="BM258" s="219" t="s">
        <v>484</v>
      </c>
    </row>
    <row r="259" s="2" customFormat="1" ht="6.96" customHeight="1">
      <c r="A259" s="31"/>
      <c r="B259" s="58"/>
      <c r="C259" s="59"/>
      <c r="D259" s="59"/>
      <c r="E259" s="59"/>
      <c r="F259" s="59"/>
      <c r="G259" s="59"/>
      <c r="H259" s="59"/>
      <c r="I259" s="59"/>
      <c r="J259" s="59"/>
      <c r="K259" s="59"/>
      <c r="L259" s="37"/>
      <c r="M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</row>
  </sheetData>
  <sheetProtection sheet="1" autoFilter="0" formatColumns="0" formatRows="0" objects="1" scenarios="1" spinCount="100000" saltValue="LO+DBaUEerPm8WQ2cFCDoba2iwj2BZLeNk3+1OzxjCXLXdXIMOk+P0b95tcknX5OXZ26k3Mi/qlqYagfKBdTPw==" hashValue="DPQGmwaj/BnfK899ZHZnb2a+MSppJcXU6vFCJCd5foCXt/5TZgVtGVXht9dfPS6Hrz5zVN7L/AgAotPzry2fhQ==" algorithmName="SHA-512" password="CC35"/>
  <autoFilter ref="C135:K258"/>
  <mergeCells count="8">
    <mergeCell ref="E7:H7"/>
    <mergeCell ref="E9:H9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1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84</v>
      </c>
    </row>
    <row r="4" s="1" customFormat="1" ht="24.96" customHeight="1">
      <c r="B4" s="19"/>
      <c r="D4" s="130" t="s">
        <v>89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14</v>
      </c>
      <c r="L6" s="19"/>
    </row>
    <row r="7" s="1" customFormat="1" ht="16.5" customHeight="1">
      <c r="B7" s="19"/>
      <c r="E7" s="133" t="str">
        <f>'Rekapitulace stavby'!K6</f>
        <v>Nemocnice Třebíč</v>
      </c>
      <c r="F7" s="132"/>
      <c r="G7" s="132"/>
      <c r="H7" s="132"/>
      <c r="L7" s="19"/>
    </row>
    <row r="8" s="2" customFormat="1" ht="12" customHeight="1">
      <c r="A8" s="31"/>
      <c r="B8" s="37"/>
      <c r="C8" s="31"/>
      <c r="D8" s="132" t="s">
        <v>90</v>
      </c>
      <c r="E8" s="31"/>
      <c r="F8" s="31"/>
      <c r="G8" s="31"/>
      <c r="H8" s="31"/>
      <c r="I8" s="31"/>
      <c r="J8" s="31"/>
      <c r="K8" s="31"/>
      <c r="L8" s="55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7"/>
      <c r="C9" s="31"/>
      <c r="D9" s="31"/>
      <c r="E9" s="134" t="s">
        <v>485</v>
      </c>
      <c r="F9" s="31"/>
      <c r="G9" s="31"/>
      <c r="H9" s="31"/>
      <c r="I9" s="31"/>
      <c r="J9" s="31"/>
      <c r="K9" s="31"/>
      <c r="L9" s="55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7"/>
      <c r="C10" s="31"/>
      <c r="D10" s="31"/>
      <c r="E10" s="31"/>
      <c r="F10" s="31"/>
      <c r="G10" s="31"/>
      <c r="H10" s="31"/>
      <c r="I10" s="31"/>
      <c r="J10" s="31"/>
      <c r="K10" s="31"/>
      <c r="L10" s="55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7"/>
      <c r="C11" s="31"/>
      <c r="D11" s="132" t="s">
        <v>16</v>
      </c>
      <c r="E11" s="31"/>
      <c r="F11" s="135" t="s">
        <v>1</v>
      </c>
      <c r="G11" s="31"/>
      <c r="H11" s="31"/>
      <c r="I11" s="132" t="s">
        <v>17</v>
      </c>
      <c r="J11" s="135" t="s">
        <v>1</v>
      </c>
      <c r="K11" s="31"/>
      <c r="L11" s="55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7"/>
      <c r="C12" s="31"/>
      <c r="D12" s="132" t="s">
        <v>18</v>
      </c>
      <c r="E12" s="31"/>
      <c r="F12" s="135" t="s">
        <v>19</v>
      </c>
      <c r="G12" s="31"/>
      <c r="H12" s="31"/>
      <c r="I12" s="132" t="s">
        <v>20</v>
      </c>
      <c r="J12" s="136" t="str">
        <f>'Rekapitulace stavby'!AN8</f>
        <v>26. 10. 2020</v>
      </c>
      <c r="K12" s="31"/>
      <c r="L12" s="55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7"/>
      <c r="C13" s="31"/>
      <c r="D13" s="31"/>
      <c r="E13" s="31"/>
      <c r="F13" s="31"/>
      <c r="G13" s="31"/>
      <c r="H13" s="31"/>
      <c r="I13" s="31"/>
      <c r="J13" s="31"/>
      <c r="K13" s="31"/>
      <c r="L13" s="55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7"/>
      <c r="C14" s="31"/>
      <c r="D14" s="132" t="s">
        <v>22</v>
      </c>
      <c r="E14" s="31"/>
      <c r="F14" s="31"/>
      <c r="G14" s="31"/>
      <c r="H14" s="31"/>
      <c r="I14" s="132" t="s">
        <v>23</v>
      </c>
      <c r="J14" s="135" t="s">
        <v>1</v>
      </c>
      <c r="K14" s="31"/>
      <c r="L14" s="55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7"/>
      <c r="C15" s="31"/>
      <c r="D15" s="31"/>
      <c r="E15" s="135" t="s">
        <v>24</v>
      </c>
      <c r="F15" s="31"/>
      <c r="G15" s="31"/>
      <c r="H15" s="31"/>
      <c r="I15" s="132" t="s">
        <v>25</v>
      </c>
      <c r="J15" s="135" t="s">
        <v>1</v>
      </c>
      <c r="K15" s="31"/>
      <c r="L15" s="55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7"/>
      <c r="C16" s="31"/>
      <c r="D16" s="31"/>
      <c r="E16" s="31"/>
      <c r="F16" s="31"/>
      <c r="G16" s="31"/>
      <c r="H16" s="31"/>
      <c r="I16" s="31"/>
      <c r="J16" s="31"/>
      <c r="K16" s="31"/>
      <c r="L16" s="5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7"/>
      <c r="C17" s="31"/>
      <c r="D17" s="132" t="s">
        <v>26</v>
      </c>
      <c r="E17" s="31"/>
      <c r="F17" s="31"/>
      <c r="G17" s="31"/>
      <c r="H17" s="31"/>
      <c r="I17" s="132" t="s">
        <v>23</v>
      </c>
      <c r="J17" s="135" t="s">
        <v>1</v>
      </c>
      <c r="K17" s="31"/>
      <c r="L17" s="55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7"/>
      <c r="C18" s="31"/>
      <c r="D18" s="31"/>
      <c r="E18" s="135" t="s">
        <v>27</v>
      </c>
      <c r="F18" s="31"/>
      <c r="G18" s="31"/>
      <c r="H18" s="31"/>
      <c r="I18" s="132" t="s">
        <v>25</v>
      </c>
      <c r="J18" s="135" t="s">
        <v>1</v>
      </c>
      <c r="K18" s="31"/>
      <c r="L18" s="55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7"/>
      <c r="C19" s="31"/>
      <c r="D19" s="31"/>
      <c r="E19" s="31"/>
      <c r="F19" s="31"/>
      <c r="G19" s="31"/>
      <c r="H19" s="31"/>
      <c r="I19" s="31"/>
      <c r="J19" s="31"/>
      <c r="K19" s="31"/>
      <c r="L19" s="55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7"/>
      <c r="C20" s="31"/>
      <c r="D20" s="132" t="s">
        <v>28</v>
      </c>
      <c r="E20" s="31"/>
      <c r="F20" s="31"/>
      <c r="G20" s="31"/>
      <c r="H20" s="31"/>
      <c r="I20" s="132" t="s">
        <v>23</v>
      </c>
      <c r="J20" s="135" t="s">
        <v>1</v>
      </c>
      <c r="K20" s="31"/>
      <c r="L20" s="55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7"/>
      <c r="C21" s="31"/>
      <c r="D21" s="31"/>
      <c r="E21" s="135" t="s">
        <v>29</v>
      </c>
      <c r="F21" s="31"/>
      <c r="G21" s="31"/>
      <c r="H21" s="31"/>
      <c r="I21" s="132" t="s">
        <v>25</v>
      </c>
      <c r="J21" s="135" t="s">
        <v>1</v>
      </c>
      <c r="K21" s="31"/>
      <c r="L21" s="55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7"/>
      <c r="C22" s="31"/>
      <c r="D22" s="31"/>
      <c r="E22" s="31"/>
      <c r="F22" s="31"/>
      <c r="G22" s="31"/>
      <c r="H22" s="31"/>
      <c r="I22" s="31"/>
      <c r="J22" s="31"/>
      <c r="K22" s="31"/>
      <c r="L22" s="55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7"/>
      <c r="C23" s="31"/>
      <c r="D23" s="132" t="s">
        <v>31</v>
      </c>
      <c r="E23" s="31"/>
      <c r="F23" s="31"/>
      <c r="G23" s="31"/>
      <c r="H23" s="31"/>
      <c r="I23" s="132" t="s">
        <v>23</v>
      </c>
      <c r="J23" s="135" t="str">
        <f>IF('Rekapitulace stavby'!AN19="","",'Rekapitulace stavby'!AN19)</f>
        <v/>
      </c>
      <c r="K23" s="31"/>
      <c r="L23" s="55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7"/>
      <c r="C24" s="31"/>
      <c r="D24" s="31"/>
      <c r="E24" s="135" t="str">
        <f>IF('Rekapitulace stavby'!E20="","",'Rekapitulace stavby'!E20)</f>
        <v xml:space="preserve"> </v>
      </c>
      <c r="F24" s="31"/>
      <c r="G24" s="31"/>
      <c r="H24" s="31"/>
      <c r="I24" s="132" t="s">
        <v>25</v>
      </c>
      <c r="J24" s="135" t="str">
        <f>IF('Rekapitulace stavby'!AN20="","",'Rekapitulace stavby'!AN20)</f>
        <v/>
      </c>
      <c r="K24" s="31"/>
      <c r="L24" s="55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7"/>
      <c r="C25" s="31"/>
      <c r="D25" s="31"/>
      <c r="E25" s="31"/>
      <c r="F25" s="31"/>
      <c r="G25" s="31"/>
      <c r="H25" s="31"/>
      <c r="I25" s="31"/>
      <c r="J25" s="31"/>
      <c r="K25" s="31"/>
      <c r="L25" s="55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7"/>
      <c r="C26" s="31"/>
      <c r="D26" s="132" t="s">
        <v>33</v>
      </c>
      <c r="E26" s="31"/>
      <c r="F26" s="31"/>
      <c r="G26" s="31"/>
      <c r="H26" s="31"/>
      <c r="I26" s="31"/>
      <c r="J26" s="31"/>
      <c r="K26" s="31"/>
      <c r="L26" s="55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1"/>
      <c r="B28" s="37"/>
      <c r="C28" s="31"/>
      <c r="D28" s="31"/>
      <c r="E28" s="31"/>
      <c r="F28" s="31"/>
      <c r="G28" s="31"/>
      <c r="H28" s="31"/>
      <c r="I28" s="31"/>
      <c r="J28" s="31"/>
      <c r="K28" s="31"/>
      <c r="L28" s="55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7"/>
      <c r="C29" s="31"/>
      <c r="D29" s="141"/>
      <c r="E29" s="141"/>
      <c r="F29" s="141"/>
      <c r="G29" s="141"/>
      <c r="H29" s="141"/>
      <c r="I29" s="141"/>
      <c r="J29" s="141"/>
      <c r="K29" s="141"/>
      <c r="L29" s="55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25.44" customHeight="1">
      <c r="A30" s="31"/>
      <c r="B30" s="37"/>
      <c r="C30" s="31"/>
      <c r="D30" s="142" t="s">
        <v>34</v>
      </c>
      <c r="E30" s="31"/>
      <c r="F30" s="31"/>
      <c r="G30" s="31"/>
      <c r="H30" s="31"/>
      <c r="I30" s="31"/>
      <c r="J30" s="143">
        <f>ROUND(J122, 2)</f>
        <v>701000</v>
      </c>
      <c r="K30" s="31"/>
      <c r="L30" s="55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7"/>
      <c r="C31" s="31"/>
      <c r="D31" s="141"/>
      <c r="E31" s="141"/>
      <c r="F31" s="141"/>
      <c r="G31" s="141"/>
      <c r="H31" s="141"/>
      <c r="I31" s="141"/>
      <c r="J31" s="141"/>
      <c r="K31" s="141"/>
      <c r="L31" s="55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14.4" customHeight="1">
      <c r="A32" s="31"/>
      <c r="B32" s="37"/>
      <c r="C32" s="31"/>
      <c r="D32" s="31"/>
      <c r="E32" s="31"/>
      <c r="F32" s="144" t="s">
        <v>36</v>
      </c>
      <c r="G32" s="31"/>
      <c r="H32" s="31"/>
      <c r="I32" s="144" t="s">
        <v>35</v>
      </c>
      <c r="J32" s="144" t="s">
        <v>37</v>
      </c>
      <c r="K32" s="31"/>
      <c r="L32" s="55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14.4" customHeight="1">
      <c r="A33" s="31"/>
      <c r="B33" s="37"/>
      <c r="C33" s="31"/>
      <c r="D33" s="145" t="s">
        <v>38</v>
      </c>
      <c r="E33" s="132" t="s">
        <v>39</v>
      </c>
      <c r="F33" s="146">
        <f>ROUND((SUM(BE122:BE136)),  2)</f>
        <v>701000</v>
      </c>
      <c r="G33" s="31"/>
      <c r="H33" s="31"/>
      <c r="I33" s="147">
        <v>0.20999999999999999</v>
      </c>
      <c r="J33" s="146">
        <f>ROUND(((SUM(BE122:BE136))*I33),  2)</f>
        <v>147210</v>
      </c>
      <c r="K33" s="31"/>
      <c r="L33" s="55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7"/>
      <c r="C34" s="31"/>
      <c r="D34" s="31"/>
      <c r="E34" s="132" t="s">
        <v>40</v>
      </c>
      <c r="F34" s="146">
        <f>ROUND((SUM(BF122:BF136)),  2)</f>
        <v>0</v>
      </c>
      <c r="G34" s="31"/>
      <c r="H34" s="31"/>
      <c r="I34" s="147">
        <v>0.14999999999999999</v>
      </c>
      <c r="J34" s="146">
        <f>ROUND(((SUM(BF122:BF136))*I34),  2)</f>
        <v>0</v>
      </c>
      <c r="K34" s="31"/>
      <c r="L34" s="55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7"/>
      <c r="C35" s="31"/>
      <c r="D35" s="31"/>
      <c r="E35" s="132" t="s">
        <v>41</v>
      </c>
      <c r="F35" s="146">
        <f>ROUND((SUM(BG122:BG136)),  2)</f>
        <v>0</v>
      </c>
      <c r="G35" s="31"/>
      <c r="H35" s="31"/>
      <c r="I35" s="147">
        <v>0.20999999999999999</v>
      </c>
      <c r="J35" s="146">
        <f>0</f>
        <v>0</v>
      </c>
      <c r="K35" s="31"/>
      <c r="L35" s="55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7"/>
      <c r="C36" s="31"/>
      <c r="D36" s="31"/>
      <c r="E36" s="132" t="s">
        <v>42</v>
      </c>
      <c r="F36" s="146">
        <f>ROUND((SUM(BH122:BH136)),  2)</f>
        <v>0</v>
      </c>
      <c r="G36" s="31"/>
      <c r="H36" s="31"/>
      <c r="I36" s="147">
        <v>0.14999999999999999</v>
      </c>
      <c r="J36" s="146">
        <f>0</f>
        <v>0</v>
      </c>
      <c r="K36" s="31"/>
      <c r="L36" s="55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7"/>
      <c r="C37" s="31"/>
      <c r="D37" s="31"/>
      <c r="E37" s="132" t="s">
        <v>43</v>
      </c>
      <c r="F37" s="146">
        <f>ROUND((SUM(BI122:BI136)),  2)</f>
        <v>0</v>
      </c>
      <c r="G37" s="31"/>
      <c r="H37" s="31"/>
      <c r="I37" s="147">
        <v>0</v>
      </c>
      <c r="J37" s="146">
        <f>0</f>
        <v>0</v>
      </c>
      <c r="K37" s="31"/>
      <c r="L37" s="55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6.96" customHeight="1">
      <c r="A38" s="31"/>
      <c r="B38" s="37"/>
      <c r="C38" s="31"/>
      <c r="D38" s="31"/>
      <c r="E38" s="31"/>
      <c r="F38" s="31"/>
      <c r="G38" s="31"/>
      <c r="H38" s="31"/>
      <c r="I38" s="31"/>
      <c r="J38" s="31"/>
      <c r="K38" s="31"/>
      <c r="L38" s="55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="2" customFormat="1" ht="25.44" customHeight="1">
      <c r="A39" s="31"/>
      <c r="B39" s="37"/>
      <c r="C39" s="148"/>
      <c r="D39" s="149" t="s">
        <v>44</v>
      </c>
      <c r="E39" s="150"/>
      <c r="F39" s="150"/>
      <c r="G39" s="151" t="s">
        <v>45</v>
      </c>
      <c r="H39" s="152" t="s">
        <v>46</v>
      </c>
      <c r="I39" s="150"/>
      <c r="J39" s="153">
        <f>SUM(J30:J37)</f>
        <v>848210</v>
      </c>
      <c r="K39" s="154"/>
      <c r="L39" s="55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14.4" customHeight="1">
      <c r="A40" s="31"/>
      <c r="B40" s="37"/>
      <c r="C40" s="31"/>
      <c r="D40" s="31"/>
      <c r="E40" s="31"/>
      <c r="F40" s="31"/>
      <c r="G40" s="31"/>
      <c r="H40" s="31"/>
      <c r="I40" s="31"/>
      <c r="J40" s="31"/>
      <c r="K40" s="31"/>
      <c r="L40" s="55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5"/>
      <c r="D50" s="155" t="s">
        <v>47</v>
      </c>
      <c r="E50" s="156"/>
      <c r="F50" s="156"/>
      <c r="G50" s="155" t="s">
        <v>48</v>
      </c>
      <c r="H50" s="156"/>
      <c r="I50" s="156"/>
      <c r="J50" s="156"/>
      <c r="K50" s="156"/>
      <c r="L50" s="55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1"/>
      <c r="B61" s="37"/>
      <c r="C61" s="31"/>
      <c r="D61" s="157" t="s">
        <v>49</v>
      </c>
      <c r="E61" s="158"/>
      <c r="F61" s="159" t="s">
        <v>50</v>
      </c>
      <c r="G61" s="157" t="s">
        <v>49</v>
      </c>
      <c r="H61" s="158"/>
      <c r="I61" s="158"/>
      <c r="J61" s="160" t="s">
        <v>50</v>
      </c>
      <c r="K61" s="158"/>
      <c r="L61" s="55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1"/>
      <c r="B65" s="37"/>
      <c r="C65" s="31"/>
      <c r="D65" s="155" t="s">
        <v>51</v>
      </c>
      <c r="E65" s="161"/>
      <c r="F65" s="161"/>
      <c r="G65" s="155" t="s">
        <v>52</v>
      </c>
      <c r="H65" s="161"/>
      <c r="I65" s="161"/>
      <c r="J65" s="161"/>
      <c r="K65" s="161"/>
      <c r="L65" s="55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1"/>
      <c r="B76" s="37"/>
      <c r="C76" s="31"/>
      <c r="D76" s="157" t="s">
        <v>49</v>
      </c>
      <c r="E76" s="158"/>
      <c r="F76" s="159" t="s">
        <v>50</v>
      </c>
      <c r="G76" s="157" t="s">
        <v>49</v>
      </c>
      <c r="H76" s="158"/>
      <c r="I76" s="158"/>
      <c r="J76" s="160" t="s">
        <v>50</v>
      </c>
      <c r="K76" s="158"/>
      <c r="L76" s="55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5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5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92</v>
      </c>
      <c r="D82" s="33"/>
      <c r="E82" s="33"/>
      <c r="F82" s="33"/>
      <c r="G82" s="33"/>
      <c r="H82" s="33"/>
      <c r="I82" s="33"/>
      <c r="J82" s="33"/>
      <c r="K82" s="33"/>
      <c r="L82" s="55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5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55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3"/>
      <c r="D85" s="33"/>
      <c r="E85" s="166" t="str">
        <f>E7</f>
        <v>Nemocnice Třebíč</v>
      </c>
      <c r="F85" s="28"/>
      <c r="G85" s="28"/>
      <c r="H85" s="28"/>
      <c r="I85" s="33"/>
      <c r="J85" s="33"/>
      <c r="K85" s="33"/>
      <c r="L85" s="55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2" customFormat="1" ht="12" customHeight="1">
      <c r="A86" s="31"/>
      <c r="B86" s="32"/>
      <c r="C86" s="28" t="s">
        <v>90</v>
      </c>
      <c r="D86" s="33"/>
      <c r="E86" s="33"/>
      <c r="F86" s="33"/>
      <c r="G86" s="33"/>
      <c r="H86" s="33"/>
      <c r="I86" s="33"/>
      <c r="J86" s="33"/>
      <c r="K86" s="33"/>
      <c r="L86" s="55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="2" customFormat="1" ht="16.5" customHeight="1">
      <c r="A87" s="31"/>
      <c r="B87" s="32"/>
      <c r="C87" s="33"/>
      <c r="D87" s="33"/>
      <c r="E87" s="68" t="str">
        <f>E9</f>
        <v>20-SO091-02 - Vedlejší a ostatní náklady</v>
      </c>
      <c r="F87" s="33"/>
      <c r="G87" s="33"/>
      <c r="H87" s="33"/>
      <c r="I87" s="33"/>
      <c r="J87" s="33"/>
      <c r="K87" s="33"/>
      <c r="L87" s="55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6.96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55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2" customHeight="1">
      <c r="A89" s="31"/>
      <c r="B89" s="32"/>
      <c r="C89" s="28" t="s">
        <v>18</v>
      </c>
      <c r="D89" s="33"/>
      <c r="E89" s="33"/>
      <c r="F89" s="25" t="str">
        <f>F12</f>
        <v>Třebíč</v>
      </c>
      <c r="G89" s="33"/>
      <c r="H89" s="33"/>
      <c r="I89" s="28" t="s">
        <v>20</v>
      </c>
      <c r="J89" s="71" t="str">
        <f>IF(J12="","",J12)</f>
        <v>26. 10. 2020</v>
      </c>
      <c r="K89" s="33"/>
      <c r="L89" s="55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5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25.65" customHeight="1">
      <c r="A91" s="31"/>
      <c r="B91" s="32"/>
      <c r="C91" s="28" t="s">
        <v>22</v>
      </c>
      <c r="D91" s="33"/>
      <c r="E91" s="33"/>
      <c r="F91" s="25" t="str">
        <f>E15</f>
        <v>Kraj Vysočna, Jihlava</v>
      </c>
      <c r="G91" s="33"/>
      <c r="H91" s="33"/>
      <c r="I91" s="28" t="s">
        <v>28</v>
      </c>
      <c r="J91" s="29" t="str">
        <f>E21</f>
        <v>Ing. arch. Martin Borák</v>
      </c>
      <c r="K91" s="33"/>
      <c r="L91" s="55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15.15" customHeight="1">
      <c r="A92" s="31"/>
      <c r="B92" s="32"/>
      <c r="C92" s="28" t="s">
        <v>26</v>
      </c>
      <c r="D92" s="33"/>
      <c r="E92" s="33"/>
      <c r="F92" s="25" t="str">
        <f>IF(E18="","",E18)</f>
        <v>dle výběru investora</v>
      </c>
      <c r="G92" s="33"/>
      <c r="H92" s="33"/>
      <c r="I92" s="28" t="s">
        <v>31</v>
      </c>
      <c r="J92" s="29" t="str">
        <f>E24</f>
        <v xml:space="preserve"> </v>
      </c>
      <c r="K92" s="33"/>
      <c r="L92" s="55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0.32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55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29.28" customHeight="1">
      <c r="A94" s="31"/>
      <c r="B94" s="32"/>
      <c r="C94" s="167" t="s">
        <v>93</v>
      </c>
      <c r="D94" s="168"/>
      <c r="E94" s="168"/>
      <c r="F94" s="168"/>
      <c r="G94" s="168"/>
      <c r="H94" s="168"/>
      <c r="I94" s="168"/>
      <c r="J94" s="169" t="s">
        <v>94</v>
      </c>
      <c r="K94" s="168"/>
      <c r="L94" s="55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5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2.8" customHeight="1">
      <c r="A96" s="31"/>
      <c r="B96" s="32"/>
      <c r="C96" s="170" t="s">
        <v>95</v>
      </c>
      <c r="D96" s="33"/>
      <c r="E96" s="33"/>
      <c r="F96" s="33"/>
      <c r="G96" s="33"/>
      <c r="H96" s="33"/>
      <c r="I96" s="33"/>
      <c r="J96" s="102">
        <f>J122</f>
        <v>701000</v>
      </c>
      <c r="K96" s="33"/>
      <c r="L96" s="55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96</v>
      </c>
    </row>
    <row r="97" s="9" customFormat="1" ht="24.96" customHeight="1">
      <c r="A97" s="9"/>
      <c r="B97" s="171"/>
      <c r="C97" s="172"/>
      <c r="D97" s="173" t="s">
        <v>486</v>
      </c>
      <c r="E97" s="174"/>
      <c r="F97" s="174"/>
      <c r="G97" s="174"/>
      <c r="H97" s="174"/>
      <c r="I97" s="174"/>
      <c r="J97" s="175">
        <f>J123</f>
        <v>701000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7"/>
      <c r="C98" s="178"/>
      <c r="D98" s="179" t="s">
        <v>487</v>
      </c>
      <c r="E98" s="180"/>
      <c r="F98" s="180"/>
      <c r="G98" s="180"/>
      <c r="H98" s="180"/>
      <c r="I98" s="180"/>
      <c r="J98" s="181">
        <f>J124</f>
        <v>123000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488</v>
      </c>
      <c r="E99" s="180"/>
      <c r="F99" s="180"/>
      <c r="G99" s="180"/>
      <c r="H99" s="180"/>
      <c r="I99" s="180"/>
      <c r="J99" s="181">
        <f>J128</f>
        <v>450000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489</v>
      </c>
      <c r="E100" s="180"/>
      <c r="F100" s="180"/>
      <c r="G100" s="180"/>
      <c r="H100" s="180"/>
      <c r="I100" s="180"/>
      <c r="J100" s="181">
        <f>J131</f>
        <v>65000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490</v>
      </c>
      <c r="E101" s="180"/>
      <c r="F101" s="180"/>
      <c r="G101" s="180"/>
      <c r="H101" s="180"/>
      <c r="I101" s="180"/>
      <c r="J101" s="181">
        <f>J133</f>
        <v>45000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491</v>
      </c>
      <c r="E102" s="180"/>
      <c r="F102" s="180"/>
      <c r="G102" s="180"/>
      <c r="H102" s="180"/>
      <c r="I102" s="180"/>
      <c r="J102" s="181">
        <f>J135</f>
        <v>18000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55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="2" customFormat="1" ht="6.96" customHeight="1">
      <c r="A104" s="31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5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="2" customFormat="1" ht="6.96" customHeight="1">
      <c r="A108" s="31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55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24.96" customHeight="1">
      <c r="A109" s="31"/>
      <c r="B109" s="32"/>
      <c r="C109" s="22" t="s">
        <v>117</v>
      </c>
      <c r="D109" s="33"/>
      <c r="E109" s="33"/>
      <c r="F109" s="33"/>
      <c r="G109" s="33"/>
      <c r="H109" s="33"/>
      <c r="I109" s="33"/>
      <c r="J109" s="33"/>
      <c r="K109" s="33"/>
      <c r="L109" s="55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55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2" customHeight="1">
      <c r="A111" s="31"/>
      <c r="B111" s="32"/>
      <c r="C111" s="28" t="s">
        <v>14</v>
      </c>
      <c r="D111" s="33"/>
      <c r="E111" s="33"/>
      <c r="F111" s="33"/>
      <c r="G111" s="33"/>
      <c r="H111" s="33"/>
      <c r="I111" s="33"/>
      <c r="J111" s="33"/>
      <c r="K111" s="33"/>
      <c r="L111" s="55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6.5" customHeight="1">
      <c r="A112" s="31"/>
      <c r="B112" s="32"/>
      <c r="C112" s="33"/>
      <c r="D112" s="33"/>
      <c r="E112" s="166" t="str">
        <f>E7</f>
        <v>Nemocnice Třebíč</v>
      </c>
      <c r="F112" s="28"/>
      <c r="G112" s="28"/>
      <c r="H112" s="28"/>
      <c r="I112" s="33"/>
      <c r="J112" s="33"/>
      <c r="K112" s="33"/>
      <c r="L112" s="55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90</v>
      </c>
      <c r="D113" s="33"/>
      <c r="E113" s="33"/>
      <c r="F113" s="33"/>
      <c r="G113" s="33"/>
      <c r="H113" s="33"/>
      <c r="I113" s="33"/>
      <c r="J113" s="33"/>
      <c r="K113" s="33"/>
      <c r="L113" s="55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3"/>
      <c r="D114" s="33"/>
      <c r="E114" s="68" t="str">
        <f>E9</f>
        <v>20-SO091-02 - Vedlejší a ostatní náklady</v>
      </c>
      <c r="F114" s="33"/>
      <c r="G114" s="33"/>
      <c r="H114" s="33"/>
      <c r="I114" s="33"/>
      <c r="J114" s="33"/>
      <c r="K114" s="33"/>
      <c r="L114" s="55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55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3"/>
      <c r="E116" s="33"/>
      <c r="F116" s="25" t="str">
        <f>F12</f>
        <v>Třebíč</v>
      </c>
      <c r="G116" s="33"/>
      <c r="H116" s="33"/>
      <c r="I116" s="28" t="s">
        <v>20</v>
      </c>
      <c r="J116" s="71" t="str">
        <f>IF(J12="","",J12)</f>
        <v>26. 10. 2020</v>
      </c>
      <c r="K116" s="33"/>
      <c r="L116" s="55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55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25.65" customHeight="1">
      <c r="A118" s="31"/>
      <c r="B118" s="32"/>
      <c r="C118" s="28" t="s">
        <v>22</v>
      </c>
      <c r="D118" s="33"/>
      <c r="E118" s="33"/>
      <c r="F118" s="25" t="str">
        <f>E15</f>
        <v>Kraj Vysočna, Jihlava</v>
      </c>
      <c r="G118" s="33"/>
      <c r="H118" s="33"/>
      <c r="I118" s="28" t="s">
        <v>28</v>
      </c>
      <c r="J118" s="29" t="str">
        <f>E21</f>
        <v>Ing. arch. Martin Borák</v>
      </c>
      <c r="K118" s="33"/>
      <c r="L118" s="55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3"/>
      <c r="E119" s="33"/>
      <c r="F119" s="25" t="str">
        <f>IF(E18="","",E18)</f>
        <v>dle výběru investora</v>
      </c>
      <c r="G119" s="33"/>
      <c r="H119" s="33"/>
      <c r="I119" s="28" t="s">
        <v>31</v>
      </c>
      <c r="J119" s="29" t="str">
        <f>E24</f>
        <v xml:space="preserve"> </v>
      </c>
      <c r="K119" s="33"/>
      <c r="L119" s="55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55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83"/>
      <c r="B121" s="184"/>
      <c r="C121" s="185" t="s">
        <v>118</v>
      </c>
      <c r="D121" s="186" t="s">
        <v>59</v>
      </c>
      <c r="E121" s="186" t="s">
        <v>55</v>
      </c>
      <c r="F121" s="186" t="s">
        <v>56</v>
      </c>
      <c r="G121" s="186" t="s">
        <v>119</v>
      </c>
      <c r="H121" s="186" t="s">
        <v>120</v>
      </c>
      <c r="I121" s="186" t="s">
        <v>121</v>
      </c>
      <c r="J121" s="186" t="s">
        <v>94</v>
      </c>
      <c r="K121" s="187" t="s">
        <v>122</v>
      </c>
      <c r="L121" s="188"/>
      <c r="M121" s="92" t="s">
        <v>1</v>
      </c>
      <c r="N121" s="93" t="s">
        <v>38</v>
      </c>
      <c r="O121" s="93" t="s">
        <v>123</v>
      </c>
      <c r="P121" s="93" t="s">
        <v>124</v>
      </c>
      <c r="Q121" s="93" t="s">
        <v>125</v>
      </c>
      <c r="R121" s="93" t="s">
        <v>126</v>
      </c>
      <c r="S121" s="93" t="s">
        <v>127</v>
      </c>
      <c r="T121" s="94" t="s">
        <v>128</v>
      </c>
      <c r="U121" s="183"/>
      <c r="V121" s="183"/>
      <c r="W121" s="183"/>
      <c r="X121" s="183"/>
      <c r="Y121" s="183"/>
      <c r="Z121" s="183"/>
      <c r="AA121" s="183"/>
      <c r="AB121" s="183"/>
      <c r="AC121" s="183"/>
      <c r="AD121" s="183"/>
      <c r="AE121" s="183"/>
    </row>
    <row r="122" s="2" customFormat="1" ht="22.8" customHeight="1">
      <c r="A122" s="31"/>
      <c r="B122" s="32"/>
      <c r="C122" s="99" t="s">
        <v>129</v>
      </c>
      <c r="D122" s="33"/>
      <c r="E122" s="33"/>
      <c r="F122" s="33"/>
      <c r="G122" s="33"/>
      <c r="H122" s="33"/>
      <c r="I122" s="33"/>
      <c r="J122" s="189">
        <f>BK122</f>
        <v>701000</v>
      </c>
      <c r="K122" s="33"/>
      <c r="L122" s="37"/>
      <c r="M122" s="95"/>
      <c r="N122" s="190"/>
      <c r="O122" s="96"/>
      <c r="P122" s="191">
        <f>P123</f>
        <v>0</v>
      </c>
      <c r="Q122" s="96"/>
      <c r="R122" s="191">
        <f>R123</f>
        <v>0</v>
      </c>
      <c r="S122" s="96"/>
      <c r="T122" s="192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73</v>
      </c>
      <c r="AU122" s="16" t="s">
        <v>96</v>
      </c>
      <c r="BK122" s="193">
        <f>BK123</f>
        <v>701000</v>
      </c>
    </row>
    <row r="123" s="12" customFormat="1" ht="25.92" customHeight="1">
      <c r="A123" s="12"/>
      <c r="B123" s="194"/>
      <c r="C123" s="195"/>
      <c r="D123" s="196" t="s">
        <v>73</v>
      </c>
      <c r="E123" s="197" t="s">
        <v>492</v>
      </c>
      <c r="F123" s="197" t="s">
        <v>493</v>
      </c>
      <c r="G123" s="195"/>
      <c r="H123" s="195"/>
      <c r="I123" s="195"/>
      <c r="J123" s="198">
        <f>BK123</f>
        <v>701000</v>
      </c>
      <c r="K123" s="195"/>
      <c r="L123" s="199"/>
      <c r="M123" s="200"/>
      <c r="N123" s="201"/>
      <c r="O123" s="201"/>
      <c r="P123" s="202">
        <f>P124+P128+P131+P133+P135</f>
        <v>0</v>
      </c>
      <c r="Q123" s="201"/>
      <c r="R123" s="202">
        <f>R124+R128+R131+R133+R135</f>
        <v>0</v>
      </c>
      <c r="S123" s="201"/>
      <c r="T123" s="203">
        <f>T124+T128+T131+T133+T135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4" t="s">
        <v>158</v>
      </c>
      <c r="AT123" s="205" t="s">
        <v>73</v>
      </c>
      <c r="AU123" s="205" t="s">
        <v>74</v>
      </c>
      <c r="AY123" s="204" t="s">
        <v>132</v>
      </c>
      <c r="BK123" s="206">
        <f>BK124+BK128+BK131+BK133+BK135</f>
        <v>701000</v>
      </c>
    </row>
    <row r="124" s="12" customFormat="1" ht="22.8" customHeight="1">
      <c r="A124" s="12"/>
      <c r="B124" s="194"/>
      <c r="C124" s="195"/>
      <c r="D124" s="196" t="s">
        <v>73</v>
      </c>
      <c r="E124" s="207" t="s">
        <v>494</v>
      </c>
      <c r="F124" s="207" t="s">
        <v>495</v>
      </c>
      <c r="G124" s="195"/>
      <c r="H124" s="195"/>
      <c r="I124" s="195"/>
      <c r="J124" s="208">
        <f>BK124</f>
        <v>123000</v>
      </c>
      <c r="K124" s="195"/>
      <c r="L124" s="199"/>
      <c r="M124" s="200"/>
      <c r="N124" s="201"/>
      <c r="O124" s="201"/>
      <c r="P124" s="202">
        <f>SUM(P125:P127)</f>
        <v>0</v>
      </c>
      <c r="Q124" s="201"/>
      <c r="R124" s="202">
        <f>SUM(R125:R127)</f>
        <v>0</v>
      </c>
      <c r="S124" s="201"/>
      <c r="T124" s="203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4" t="s">
        <v>158</v>
      </c>
      <c r="AT124" s="205" t="s">
        <v>73</v>
      </c>
      <c r="AU124" s="205" t="s">
        <v>82</v>
      </c>
      <c r="AY124" s="204" t="s">
        <v>132</v>
      </c>
      <c r="BK124" s="206">
        <f>SUM(BK125:BK127)</f>
        <v>123000</v>
      </c>
    </row>
    <row r="125" s="2" customFormat="1" ht="33" customHeight="1">
      <c r="A125" s="31"/>
      <c r="B125" s="32"/>
      <c r="C125" s="209" t="s">
        <v>139</v>
      </c>
      <c r="D125" s="209" t="s">
        <v>135</v>
      </c>
      <c r="E125" s="210" t="s">
        <v>496</v>
      </c>
      <c r="F125" s="211" t="s">
        <v>497</v>
      </c>
      <c r="G125" s="212" t="s">
        <v>197</v>
      </c>
      <c r="H125" s="213">
        <v>1</v>
      </c>
      <c r="I125" s="214">
        <v>108000</v>
      </c>
      <c r="J125" s="214">
        <f>ROUND(I125*H125,2)</f>
        <v>108000</v>
      </c>
      <c r="K125" s="211" t="s">
        <v>143</v>
      </c>
      <c r="L125" s="37"/>
      <c r="M125" s="215" t="s">
        <v>1</v>
      </c>
      <c r="N125" s="216" t="s">
        <v>39</v>
      </c>
      <c r="O125" s="217">
        <v>0</v>
      </c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19" t="s">
        <v>498</v>
      </c>
      <c r="AT125" s="219" t="s">
        <v>135</v>
      </c>
      <c r="AU125" s="219" t="s">
        <v>84</v>
      </c>
      <c r="AY125" s="16" t="s">
        <v>132</v>
      </c>
      <c r="BE125" s="220">
        <f>IF(N125="základní",J125,0)</f>
        <v>108000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6" t="s">
        <v>82</v>
      </c>
      <c r="BK125" s="220">
        <f>ROUND(I125*H125,2)</f>
        <v>108000</v>
      </c>
      <c r="BL125" s="16" t="s">
        <v>498</v>
      </c>
      <c r="BM125" s="219" t="s">
        <v>499</v>
      </c>
    </row>
    <row r="126" s="2" customFormat="1">
      <c r="A126" s="31"/>
      <c r="B126" s="32"/>
      <c r="C126" s="33"/>
      <c r="D126" s="223" t="s">
        <v>243</v>
      </c>
      <c r="E126" s="33"/>
      <c r="F126" s="242" t="s">
        <v>500</v>
      </c>
      <c r="G126" s="33"/>
      <c r="H126" s="33"/>
      <c r="I126" s="33"/>
      <c r="J126" s="33"/>
      <c r="K126" s="33"/>
      <c r="L126" s="37"/>
      <c r="M126" s="243"/>
      <c r="N126" s="244"/>
      <c r="O126" s="83"/>
      <c r="P126" s="83"/>
      <c r="Q126" s="83"/>
      <c r="R126" s="83"/>
      <c r="S126" s="83"/>
      <c r="T126" s="84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243</v>
      </c>
      <c r="AU126" s="16" t="s">
        <v>84</v>
      </c>
    </row>
    <row r="127" s="2" customFormat="1" ht="16.5" customHeight="1">
      <c r="A127" s="31"/>
      <c r="B127" s="32"/>
      <c r="C127" s="209" t="s">
        <v>158</v>
      </c>
      <c r="D127" s="209" t="s">
        <v>135</v>
      </c>
      <c r="E127" s="210" t="s">
        <v>501</v>
      </c>
      <c r="F127" s="211" t="s">
        <v>502</v>
      </c>
      <c r="G127" s="212" t="s">
        <v>197</v>
      </c>
      <c r="H127" s="213">
        <v>1</v>
      </c>
      <c r="I127" s="214">
        <v>15000</v>
      </c>
      <c r="J127" s="214">
        <f>ROUND(I127*H127,2)</f>
        <v>15000</v>
      </c>
      <c r="K127" s="211" t="s">
        <v>143</v>
      </c>
      <c r="L127" s="37"/>
      <c r="M127" s="215" t="s">
        <v>1</v>
      </c>
      <c r="N127" s="216" t="s">
        <v>39</v>
      </c>
      <c r="O127" s="217">
        <v>0</v>
      </c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9" t="s">
        <v>498</v>
      </c>
      <c r="AT127" s="219" t="s">
        <v>135</v>
      </c>
      <c r="AU127" s="219" t="s">
        <v>84</v>
      </c>
      <c r="AY127" s="16" t="s">
        <v>132</v>
      </c>
      <c r="BE127" s="220">
        <f>IF(N127="základní",J127,0)</f>
        <v>15000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6" t="s">
        <v>82</v>
      </c>
      <c r="BK127" s="220">
        <f>ROUND(I127*H127,2)</f>
        <v>15000</v>
      </c>
      <c r="BL127" s="16" t="s">
        <v>498</v>
      </c>
      <c r="BM127" s="219" t="s">
        <v>503</v>
      </c>
    </row>
    <row r="128" s="12" customFormat="1" ht="22.8" customHeight="1">
      <c r="A128" s="12"/>
      <c r="B128" s="194"/>
      <c r="C128" s="195"/>
      <c r="D128" s="196" t="s">
        <v>73</v>
      </c>
      <c r="E128" s="207" t="s">
        <v>504</v>
      </c>
      <c r="F128" s="207" t="s">
        <v>505</v>
      </c>
      <c r="G128" s="195"/>
      <c r="H128" s="195"/>
      <c r="I128" s="195"/>
      <c r="J128" s="208">
        <f>BK128</f>
        <v>450000</v>
      </c>
      <c r="K128" s="195"/>
      <c r="L128" s="199"/>
      <c r="M128" s="200"/>
      <c r="N128" s="201"/>
      <c r="O128" s="201"/>
      <c r="P128" s="202">
        <f>SUM(P129:P130)</f>
        <v>0</v>
      </c>
      <c r="Q128" s="201"/>
      <c r="R128" s="202">
        <f>SUM(R129:R130)</f>
        <v>0</v>
      </c>
      <c r="S128" s="201"/>
      <c r="T128" s="203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4" t="s">
        <v>158</v>
      </c>
      <c r="AT128" s="205" t="s">
        <v>73</v>
      </c>
      <c r="AU128" s="205" t="s">
        <v>82</v>
      </c>
      <c r="AY128" s="204" t="s">
        <v>132</v>
      </c>
      <c r="BK128" s="206">
        <f>SUM(BK129:BK130)</f>
        <v>450000</v>
      </c>
    </row>
    <row r="129" s="2" customFormat="1" ht="21.75" customHeight="1">
      <c r="A129" s="31"/>
      <c r="B129" s="32"/>
      <c r="C129" s="209" t="s">
        <v>82</v>
      </c>
      <c r="D129" s="209" t="s">
        <v>135</v>
      </c>
      <c r="E129" s="210" t="s">
        <v>506</v>
      </c>
      <c r="F129" s="211" t="s">
        <v>507</v>
      </c>
      <c r="G129" s="212" t="s">
        <v>197</v>
      </c>
      <c r="H129" s="213">
        <v>1</v>
      </c>
      <c r="I129" s="214">
        <v>450000</v>
      </c>
      <c r="J129" s="214">
        <f>ROUND(I129*H129,2)</f>
        <v>450000</v>
      </c>
      <c r="K129" s="211" t="s">
        <v>143</v>
      </c>
      <c r="L129" s="37"/>
      <c r="M129" s="215" t="s">
        <v>1</v>
      </c>
      <c r="N129" s="216" t="s">
        <v>39</v>
      </c>
      <c r="O129" s="217">
        <v>0</v>
      </c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9" t="s">
        <v>498</v>
      </c>
      <c r="AT129" s="219" t="s">
        <v>135</v>
      </c>
      <c r="AU129" s="219" t="s">
        <v>84</v>
      </c>
      <c r="AY129" s="16" t="s">
        <v>132</v>
      </c>
      <c r="BE129" s="220">
        <f>IF(N129="základní",J129,0)</f>
        <v>450000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6" t="s">
        <v>82</v>
      </c>
      <c r="BK129" s="220">
        <f>ROUND(I129*H129,2)</f>
        <v>450000</v>
      </c>
      <c r="BL129" s="16" t="s">
        <v>498</v>
      </c>
      <c r="BM129" s="219" t="s">
        <v>508</v>
      </c>
    </row>
    <row r="130" s="2" customFormat="1">
      <c r="A130" s="31"/>
      <c r="B130" s="32"/>
      <c r="C130" s="33"/>
      <c r="D130" s="223" t="s">
        <v>243</v>
      </c>
      <c r="E130" s="33"/>
      <c r="F130" s="242" t="s">
        <v>509</v>
      </c>
      <c r="G130" s="33"/>
      <c r="H130" s="33"/>
      <c r="I130" s="33"/>
      <c r="J130" s="33"/>
      <c r="K130" s="33"/>
      <c r="L130" s="37"/>
      <c r="M130" s="243"/>
      <c r="N130" s="244"/>
      <c r="O130" s="83"/>
      <c r="P130" s="83"/>
      <c r="Q130" s="83"/>
      <c r="R130" s="83"/>
      <c r="S130" s="83"/>
      <c r="T130" s="84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243</v>
      </c>
      <c r="AU130" s="16" t="s">
        <v>84</v>
      </c>
    </row>
    <row r="131" s="12" customFormat="1" ht="22.8" customHeight="1">
      <c r="A131" s="12"/>
      <c r="B131" s="194"/>
      <c r="C131" s="195"/>
      <c r="D131" s="196" t="s">
        <v>73</v>
      </c>
      <c r="E131" s="207" t="s">
        <v>510</v>
      </c>
      <c r="F131" s="207" t="s">
        <v>511</v>
      </c>
      <c r="G131" s="195"/>
      <c r="H131" s="195"/>
      <c r="I131" s="195"/>
      <c r="J131" s="208">
        <f>BK131</f>
        <v>65000</v>
      </c>
      <c r="K131" s="195"/>
      <c r="L131" s="199"/>
      <c r="M131" s="200"/>
      <c r="N131" s="201"/>
      <c r="O131" s="201"/>
      <c r="P131" s="202">
        <f>P132</f>
        <v>0</v>
      </c>
      <c r="Q131" s="201"/>
      <c r="R131" s="202">
        <f>R132</f>
        <v>0</v>
      </c>
      <c r="S131" s="201"/>
      <c r="T131" s="203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4" t="s">
        <v>158</v>
      </c>
      <c r="AT131" s="205" t="s">
        <v>73</v>
      </c>
      <c r="AU131" s="205" t="s">
        <v>82</v>
      </c>
      <c r="AY131" s="204" t="s">
        <v>132</v>
      </c>
      <c r="BK131" s="206">
        <f>BK132</f>
        <v>65000</v>
      </c>
    </row>
    <row r="132" s="2" customFormat="1" ht="21.75" customHeight="1">
      <c r="A132" s="31"/>
      <c r="B132" s="32"/>
      <c r="C132" s="209" t="s">
        <v>84</v>
      </c>
      <c r="D132" s="209" t="s">
        <v>135</v>
      </c>
      <c r="E132" s="210" t="s">
        <v>512</v>
      </c>
      <c r="F132" s="211" t="s">
        <v>513</v>
      </c>
      <c r="G132" s="212" t="s">
        <v>197</v>
      </c>
      <c r="H132" s="213">
        <v>1</v>
      </c>
      <c r="I132" s="214">
        <v>65000</v>
      </c>
      <c r="J132" s="214">
        <f>ROUND(I132*H132,2)</f>
        <v>65000</v>
      </c>
      <c r="K132" s="211" t="s">
        <v>143</v>
      </c>
      <c r="L132" s="37"/>
      <c r="M132" s="215" t="s">
        <v>1</v>
      </c>
      <c r="N132" s="216" t="s">
        <v>39</v>
      </c>
      <c r="O132" s="217">
        <v>0</v>
      </c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9" t="s">
        <v>498</v>
      </c>
      <c r="AT132" s="219" t="s">
        <v>135</v>
      </c>
      <c r="AU132" s="219" t="s">
        <v>84</v>
      </c>
      <c r="AY132" s="16" t="s">
        <v>132</v>
      </c>
      <c r="BE132" s="220">
        <f>IF(N132="základní",J132,0)</f>
        <v>65000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6" t="s">
        <v>82</v>
      </c>
      <c r="BK132" s="220">
        <f>ROUND(I132*H132,2)</f>
        <v>65000</v>
      </c>
      <c r="BL132" s="16" t="s">
        <v>498</v>
      </c>
      <c r="BM132" s="219" t="s">
        <v>514</v>
      </c>
    </row>
    <row r="133" s="12" customFormat="1" ht="22.8" customHeight="1">
      <c r="A133" s="12"/>
      <c r="B133" s="194"/>
      <c r="C133" s="195"/>
      <c r="D133" s="196" t="s">
        <v>73</v>
      </c>
      <c r="E133" s="207" t="s">
        <v>515</v>
      </c>
      <c r="F133" s="207" t="s">
        <v>516</v>
      </c>
      <c r="G133" s="195"/>
      <c r="H133" s="195"/>
      <c r="I133" s="195"/>
      <c r="J133" s="208">
        <f>BK133</f>
        <v>45000</v>
      </c>
      <c r="K133" s="195"/>
      <c r="L133" s="199"/>
      <c r="M133" s="200"/>
      <c r="N133" s="201"/>
      <c r="O133" s="201"/>
      <c r="P133" s="202">
        <f>P134</f>
        <v>0</v>
      </c>
      <c r="Q133" s="201"/>
      <c r="R133" s="202">
        <f>R134</f>
        <v>0</v>
      </c>
      <c r="S133" s="201"/>
      <c r="T133" s="203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4" t="s">
        <v>158</v>
      </c>
      <c r="AT133" s="205" t="s">
        <v>73</v>
      </c>
      <c r="AU133" s="205" t="s">
        <v>82</v>
      </c>
      <c r="AY133" s="204" t="s">
        <v>132</v>
      </c>
      <c r="BK133" s="206">
        <f>BK134</f>
        <v>45000</v>
      </c>
    </row>
    <row r="134" s="2" customFormat="1" ht="16.5" customHeight="1">
      <c r="A134" s="31"/>
      <c r="B134" s="32"/>
      <c r="C134" s="209" t="s">
        <v>147</v>
      </c>
      <c r="D134" s="209" t="s">
        <v>135</v>
      </c>
      <c r="E134" s="210" t="s">
        <v>517</v>
      </c>
      <c r="F134" s="211" t="s">
        <v>518</v>
      </c>
      <c r="G134" s="212" t="s">
        <v>197</v>
      </c>
      <c r="H134" s="213">
        <v>1</v>
      </c>
      <c r="I134" s="214">
        <v>45000</v>
      </c>
      <c r="J134" s="214">
        <f>ROUND(I134*H134,2)</f>
        <v>45000</v>
      </c>
      <c r="K134" s="211" t="s">
        <v>143</v>
      </c>
      <c r="L134" s="37"/>
      <c r="M134" s="215" t="s">
        <v>1</v>
      </c>
      <c r="N134" s="216" t="s">
        <v>39</v>
      </c>
      <c r="O134" s="217">
        <v>0</v>
      </c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9" t="s">
        <v>498</v>
      </c>
      <c r="AT134" s="219" t="s">
        <v>135</v>
      </c>
      <c r="AU134" s="219" t="s">
        <v>84</v>
      </c>
      <c r="AY134" s="16" t="s">
        <v>132</v>
      </c>
      <c r="BE134" s="220">
        <f>IF(N134="základní",J134,0)</f>
        <v>45000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6" t="s">
        <v>82</v>
      </c>
      <c r="BK134" s="220">
        <f>ROUND(I134*H134,2)</f>
        <v>45000</v>
      </c>
      <c r="BL134" s="16" t="s">
        <v>498</v>
      </c>
      <c r="BM134" s="219" t="s">
        <v>519</v>
      </c>
    </row>
    <row r="135" s="12" customFormat="1" ht="22.8" customHeight="1">
      <c r="A135" s="12"/>
      <c r="B135" s="194"/>
      <c r="C135" s="195"/>
      <c r="D135" s="196" t="s">
        <v>73</v>
      </c>
      <c r="E135" s="207" t="s">
        <v>520</v>
      </c>
      <c r="F135" s="207" t="s">
        <v>521</v>
      </c>
      <c r="G135" s="195"/>
      <c r="H135" s="195"/>
      <c r="I135" s="195"/>
      <c r="J135" s="208">
        <f>BK135</f>
        <v>18000</v>
      </c>
      <c r="K135" s="195"/>
      <c r="L135" s="199"/>
      <c r="M135" s="200"/>
      <c r="N135" s="201"/>
      <c r="O135" s="201"/>
      <c r="P135" s="202">
        <f>P136</f>
        <v>0</v>
      </c>
      <c r="Q135" s="201"/>
      <c r="R135" s="202">
        <f>R136</f>
        <v>0</v>
      </c>
      <c r="S135" s="201"/>
      <c r="T135" s="203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4" t="s">
        <v>158</v>
      </c>
      <c r="AT135" s="205" t="s">
        <v>73</v>
      </c>
      <c r="AU135" s="205" t="s">
        <v>82</v>
      </c>
      <c r="AY135" s="204" t="s">
        <v>132</v>
      </c>
      <c r="BK135" s="206">
        <f>BK136</f>
        <v>18000</v>
      </c>
    </row>
    <row r="136" s="2" customFormat="1" ht="16.5" customHeight="1">
      <c r="A136" s="31"/>
      <c r="B136" s="32"/>
      <c r="C136" s="209" t="s">
        <v>133</v>
      </c>
      <c r="D136" s="209" t="s">
        <v>135</v>
      </c>
      <c r="E136" s="210" t="s">
        <v>522</v>
      </c>
      <c r="F136" s="211" t="s">
        <v>523</v>
      </c>
      <c r="G136" s="212" t="s">
        <v>197</v>
      </c>
      <c r="H136" s="213">
        <v>1</v>
      </c>
      <c r="I136" s="214">
        <v>18000</v>
      </c>
      <c r="J136" s="214">
        <f>ROUND(I136*H136,2)</f>
        <v>18000</v>
      </c>
      <c r="K136" s="211" t="s">
        <v>143</v>
      </c>
      <c r="L136" s="37"/>
      <c r="M136" s="254" t="s">
        <v>1</v>
      </c>
      <c r="N136" s="255" t="s">
        <v>39</v>
      </c>
      <c r="O136" s="256">
        <v>0</v>
      </c>
      <c r="P136" s="256">
        <f>O136*H136</f>
        <v>0</v>
      </c>
      <c r="Q136" s="256">
        <v>0</v>
      </c>
      <c r="R136" s="256">
        <f>Q136*H136</f>
        <v>0</v>
      </c>
      <c r="S136" s="256">
        <v>0</v>
      </c>
      <c r="T136" s="257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9" t="s">
        <v>498</v>
      </c>
      <c r="AT136" s="219" t="s">
        <v>135</v>
      </c>
      <c r="AU136" s="219" t="s">
        <v>84</v>
      </c>
      <c r="AY136" s="16" t="s">
        <v>132</v>
      </c>
      <c r="BE136" s="220">
        <f>IF(N136="základní",J136,0)</f>
        <v>18000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6" t="s">
        <v>82</v>
      </c>
      <c r="BK136" s="220">
        <f>ROUND(I136*H136,2)</f>
        <v>18000</v>
      </c>
      <c r="BL136" s="16" t="s">
        <v>498</v>
      </c>
      <c r="BM136" s="219" t="s">
        <v>524</v>
      </c>
    </row>
    <row r="137" s="2" customFormat="1" ht="6.96" customHeight="1">
      <c r="A137" s="31"/>
      <c r="B137" s="58"/>
      <c r="C137" s="59"/>
      <c r="D137" s="59"/>
      <c r="E137" s="59"/>
      <c r="F137" s="59"/>
      <c r="G137" s="59"/>
      <c r="H137" s="59"/>
      <c r="I137" s="59"/>
      <c r="J137" s="59"/>
      <c r="K137" s="59"/>
      <c r="L137" s="37"/>
      <c r="M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</sheetData>
  <sheetProtection sheet="1" autoFilter="0" formatColumns="0" formatRows="0" objects="1" scenarios="1" spinCount="100000" saltValue="XCSWaDlvD/VwEj3m0Jr6TN3//5SQizJFhS3ClDgi8IGPOqCRVShu518xq46GWacJ2nUURbtLhshoQvkSfZVwGQ==" hashValue="D8bsmuLhcVzTFEloDXch2K4U7KTtO7SlNOKQ9bkjeqiQukPl9naQiqpWZPO3wox4a7x+j0F1n6C4xn/SkJPkPw==" algorithmName="SHA-512" password="CC35"/>
  <autoFilter ref="C121:K136"/>
  <mergeCells count="8">
    <mergeCell ref="E7:H7"/>
    <mergeCell ref="E9:H9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PC\Votavová</dc:creator>
  <cp:lastModifiedBy>PC\Votavová</cp:lastModifiedBy>
  <dcterms:created xsi:type="dcterms:W3CDTF">2020-10-27T07:30:50Z</dcterms:created>
  <dcterms:modified xsi:type="dcterms:W3CDTF">2020-10-27T07:30:57Z</dcterms:modified>
</cp:coreProperties>
</file>